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10" windowWidth="15480" windowHeight="8355" activeTab="3"/>
  </bookViews>
  <sheets>
    <sheet name="Hoja1" sheetId="12" r:id="rId1"/>
    <sheet name="Hoja2" sheetId="13" state="hidden" r:id="rId2"/>
    <sheet name="Hoja3" sheetId="14" r:id="rId3"/>
    <sheet name="Hoja4" sheetId="15" r:id="rId4"/>
    <sheet name="Hoja5" sheetId="16" state="hidden" r:id="rId5"/>
    <sheet name="Hoja6" sheetId="17" state="hidden" r:id="rId6"/>
  </sheets>
  <definedNames>
    <definedName name="_xlnm.Print_Titles" localSheetId="0">Hoja1!$1:$5</definedName>
  </definedNames>
  <calcPr calcId="144525"/>
</workbook>
</file>

<file path=xl/calcChain.xml><?xml version="1.0" encoding="utf-8"?>
<calcChain xmlns="http://schemas.openxmlformats.org/spreadsheetml/2006/main">
  <c r="N30" i="15" l="1"/>
  <c r="N31" i="15"/>
  <c r="N32" i="15"/>
  <c r="N33" i="15"/>
  <c r="N34" i="15"/>
  <c r="N35" i="15"/>
  <c r="M30" i="15"/>
  <c r="M31" i="15"/>
  <c r="M32" i="15"/>
  <c r="M33" i="15"/>
  <c r="M34" i="15"/>
  <c r="M35" i="15"/>
  <c r="H30" i="15"/>
  <c r="H31" i="15"/>
  <c r="H32" i="15"/>
  <c r="H33" i="15"/>
  <c r="H34" i="15"/>
  <c r="H35" i="15"/>
  <c r="N29" i="15"/>
  <c r="M29" i="15"/>
  <c r="H29" i="15"/>
  <c r="E4" i="13"/>
  <c r="F4" i="13"/>
  <c r="G4" i="13"/>
  <c r="E5" i="13"/>
  <c r="F5" i="13"/>
  <c r="G5" i="13"/>
  <c r="E6" i="13"/>
  <c r="F6" i="13"/>
  <c r="G6" i="13"/>
  <c r="E7" i="13"/>
  <c r="F7" i="13"/>
  <c r="G7" i="13"/>
  <c r="E8" i="13"/>
  <c r="F8" i="13"/>
  <c r="G8" i="13"/>
  <c r="E9" i="13"/>
  <c r="F9" i="13"/>
  <c r="G9" i="13"/>
  <c r="AD13" i="12"/>
  <c r="AD11" i="12"/>
  <c r="AD10" i="12"/>
  <c r="C3" i="13"/>
  <c r="AB23" i="12" l="1"/>
  <c r="AA23" i="12" s="1"/>
  <c r="Y23" i="12"/>
  <c r="X23" i="12" s="1"/>
  <c r="U23" i="12"/>
  <c r="T23" i="12"/>
  <c r="S23" i="12" s="1"/>
  <c r="P23" i="12"/>
  <c r="O23" i="12" s="1"/>
  <c r="N23" i="12" s="1"/>
  <c r="K23" i="12"/>
  <c r="J23" i="12" s="1"/>
  <c r="I23" i="12" s="1"/>
  <c r="AB56" i="12" l="1"/>
  <c r="AA56" i="12" s="1"/>
  <c r="Y56" i="12"/>
  <c r="X56" i="12" s="1"/>
  <c r="U56" i="12"/>
  <c r="T56" i="12" s="1"/>
  <c r="S56" i="12" s="1"/>
  <c r="P56" i="12"/>
  <c r="O56" i="12" s="1"/>
  <c r="N56" i="12" s="1"/>
  <c r="K56" i="12"/>
  <c r="J56" i="12" s="1"/>
  <c r="I56" i="12" s="1"/>
  <c r="AB55" i="12"/>
  <c r="AA55" i="12" s="1"/>
  <c r="AH13" i="12" s="1"/>
  <c r="Y55" i="12"/>
  <c r="X55" i="12" s="1"/>
  <c r="U55" i="12"/>
  <c r="T55" i="12" s="1"/>
  <c r="P55" i="12"/>
  <c r="O55" i="12" s="1"/>
  <c r="N55" i="12" s="1"/>
  <c r="K55" i="12"/>
  <c r="J55" i="12" s="1"/>
  <c r="I55" i="12" s="1"/>
  <c r="AB52" i="12"/>
  <c r="AA52" i="12" s="1"/>
  <c r="Y52" i="12"/>
  <c r="X52" i="12" s="1"/>
  <c r="U52" i="12"/>
  <c r="T52" i="12" s="1"/>
  <c r="S52" i="12" s="1"/>
  <c r="P52" i="12"/>
  <c r="O52" i="12" s="1"/>
  <c r="N52" i="12" s="1"/>
  <c r="K52" i="12"/>
  <c r="J52" i="12" s="1"/>
  <c r="I52" i="12" s="1"/>
  <c r="AB51" i="12"/>
  <c r="AA51" i="12" s="1"/>
  <c r="Y51" i="12"/>
  <c r="X51" i="12" s="1"/>
  <c r="U51" i="12"/>
  <c r="T51" i="12" s="1"/>
  <c r="S51" i="12" s="1"/>
  <c r="P51" i="12"/>
  <c r="O51" i="12"/>
  <c r="N51" i="12" s="1"/>
  <c r="K51" i="12"/>
  <c r="J51" i="12" s="1"/>
  <c r="I51" i="12" s="1"/>
  <c r="AB50" i="12"/>
  <c r="AA50" i="12" s="1"/>
  <c r="Y50" i="12"/>
  <c r="X50" i="12"/>
  <c r="U50" i="12"/>
  <c r="T50" i="12" s="1"/>
  <c r="S50" i="12" s="1"/>
  <c r="P50" i="12"/>
  <c r="O50" i="12" s="1"/>
  <c r="N50" i="12" s="1"/>
  <c r="K50" i="12"/>
  <c r="J50" i="12" s="1"/>
  <c r="I50" i="12" s="1"/>
  <c r="AB49" i="12"/>
  <c r="AA49" i="12" s="1"/>
  <c r="Y49" i="12"/>
  <c r="X49" i="12" s="1"/>
  <c r="U49" i="12"/>
  <c r="T49" i="12" s="1"/>
  <c r="S49" i="12" s="1"/>
  <c r="P49" i="12"/>
  <c r="O49" i="12" s="1"/>
  <c r="N49" i="12" s="1"/>
  <c r="K49" i="12"/>
  <c r="J49" i="12"/>
  <c r="I49" i="12" s="1"/>
  <c r="AB48" i="12"/>
  <c r="AA48" i="12" s="1"/>
  <c r="Y48" i="12"/>
  <c r="X48" i="12" s="1"/>
  <c r="U48" i="12"/>
  <c r="T48" i="12" s="1"/>
  <c r="S48" i="12" s="1"/>
  <c r="P48" i="12"/>
  <c r="O48" i="12" s="1"/>
  <c r="N48" i="12" s="1"/>
  <c r="K48" i="12"/>
  <c r="J48" i="12" s="1"/>
  <c r="I48" i="12" s="1"/>
  <c r="AB47" i="12"/>
  <c r="AA47" i="12" s="1"/>
  <c r="Y47" i="12"/>
  <c r="X47" i="12" s="1"/>
  <c r="U47" i="12"/>
  <c r="T47" i="12"/>
  <c r="S47" i="12" s="1"/>
  <c r="P47" i="12"/>
  <c r="O47" i="12" s="1"/>
  <c r="N47" i="12" s="1"/>
  <c r="K47" i="12"/>
  <c r="J47" i="12" s="1"/>
  <c r="I47" i="12" s="1"/>
  <c r="AB46" i="12"/>
  <c r="AA46" i="12" s="1"/>
  <c r="Y46" i="12"/>
  <c r="X46" i="12" s="1"/>
  <c r="U46" i="12"/>
  <c r="T46" i="12" s="1"/>
  <c r="S46" i="12" s="1"/>
  <c r="P46" i="12"/>
  <c r="O46" i="12" s="1"/>
  <c r="N46" i="12" s="1"/>
  <c r="K46" i="12"/>
  <c r="J46" i="12" s="1"/>
  <c r="I46" i="12" s="1"/>
  <c r="AB45" i="12"/>
  <c r="AA45" i="12" s="1"/>
  <c r="Y45" i="12"/>
  <c r="X45" i="12" s="1"/>
  <c r="U45" i="12"/>
  <c r="T45" i="12" s="1"/>
  <c r="S45" i="12" s="1"/>
  <c r="P45" i="12"/>
  <c r="O45" i="12" s="1"/>
  <c r="N45" i="12" s="1"/>
  <c r="K45" i="12"/>
  <c r="J45" i="12" s="1"/>
  <c r="I45" i="12" s="1"/>
  <c r="AB44" i="12"/>
  <c r="AA44" i="12" s="1"/>
  <c r="Y44" i="12"/>
  <c r="X44" i="12" s="1"/>
  <c r="U44" i="12"/>
  <c r="T44" i="12" s="1"/>
  <c r="S44" i="12" s="1"/>
  <c r="P44" i="12"/>
  <c r="O44" i="12" s="1"/>
  <c r="N44" i="12" s="1"/>
  <c r="K44" i="12"/>
  <c r="J44" i="12" s="1"/>
  <c r="I44" i="12" s="1"/>
  <c r="AB43" i="12"/>
  <c r="AA43" i="12"/>
  <c r="Y43" i="12"/>
  <c r="X43" i="12"/>
  <c r="U43" i="12"/>
  <c r="T43" i="12"/>
  <c r="S43" i="12" s="1"/>
  <c r="P43" i="12"/>
  <c r="O43" i="12"/>
  <c r="N43" i="12" s="1"/>
  <c r="K43" i="12"/>
  <c r="J43" i="12" s="1"/>
  <c r="I43" i="12" s="1"/>
  <c r="AB42" i="12"/>
  <c r="AA42" i="12" s="1"/>
  <c r="Y42" i="12"/>
  <c r="X42" i="12" s="1"/>
  <c r="U42" i="12"/>
  <c r="T42" i="12" s="1"/>
  <c r="S42" i="12" s="1"/>
  <c r="P42" i="12"/>
  <c r="O42" i="12"/>
  <c r="N42" i="12" s="1"/>
  <c r="K42" i="12"/>
  <c r="J42" i="12"/>
  <c r="I42" i="12" s="1"/>
  <c r="S55" i="12" l="1"/>
  <c r="AI13" i="12"/>
  <c r="X41" i="12"/>
  <c r="AB41" i="12"/>
  <c r="V41" i="12"/>
  <c r="R41" i="12"/>
  <c r="N41" i="12"/>
  <c r="J41" i="12"/>
  <c r="J4" i="16"/>
  <c r="X4" i="16"/>
  <c r="X12" i="16"/>
  <c r="V12" i="16"/>
  <c r="R12" i="16"/>
  <c r="N12" i="16"/>
  <c r="J12" i="16"/>
  <c r="X11" i="16"/>
  <c r="V11" i="16"/>
  <c r="R11" i="16"/>
  <c r="N11" i="16"/>
  <c r="J11" i="16"/>
  <c r="X10" i="16"/>
  <c r="V10" i="16"/>
  <c r="R10" i="16"/>
  <c r="N10" i="16"/>
  <c r="J10" i="16"/>
  <c r="X9" i="16"/>
  <c r="V9" i="16"/>
  <c r="R9" i="16"/>
  <c r="N9" i="16"/>
  <c r="J9" i="16"/>
  <c r="X8" i="16"/>
  <c r="V8" i="16"/>
  <c r="R8" i="16"/>
  <c r="N8" i="16"/>
  <c r="J8" i="16"/>
  <c r="X7" i="16"/>
  <c r="V7" i="16"/>
  <c r="R7" i="16"/>
  <c r="N7" i="16"/>
  <c r="J7" i="16"/>
  <c r="X6" i="16"/>
  <c r="V6" i="16"/>
  <c r="R6" i="16"/>
  <c r="N6" i="16"/>
  <c r="J6" i="16"/>
  <c r="X5" i="16"/>
  <c r="V5" i="16"/>
  <c r="R5" i="16"/>
  <c r="N5" i="16"/>
  <c r="J5" i="16"/>
  <c r="V4" i="16"/>
  <c r="R4" i="16"/>
  <c r="N4" i="16"/>
  <c r="X3" i="16"/>
  <c r="V3" i="16"/>
  <c r="R3" i="16"/>
  <c r="N3" i="16"/>
  <c r="J3" i="16"/>
  <c r="X2" i="16"/>
  <c r="V2" i="16"/>
  <c r="R2" i="16"/>
  <c r="N2" i="16"/>
  <c r="J2" i="16"/>
  <c r="K40" i="12"/>
  <c r="J40" i="12" s="1"/>
  <c r="I40" i="12" s="1"/>
  <c r="P40" i="12"/>
  <c r="O40" i="12" s="1"/>
  <c r="N40" i="12" s="1"/>
  <c r="U40" i="12"/>
  <c r="T40" i="12" s="1"/>
  <c r="S40" i="12" s="1"/>
  <c r="Y40" i="12"/>
  <c r="X40" i="12" s="1"/>
  <c r="AB40" i="12"/>
  <c r="AA40" i="12" s="1"/>
  <c r="K53" i="12"/>
  <c r="J53" i="12" s="1"/>
  <c r="I53" i="12" s="1"/>
  <c r="P53" i="12"/>
  <c r="O53" i="12" s="1"/>
  <c r="N53" i="12" s="1"/>
  <c r="U53" i="12"/>
  <c r="T53" i="12" s="1"/>
  <c r="S53" i="12" s="1"/>
  <c r="Y53" i="12"/>
  <c r="X53" i="12" s="1"/>
  <c r="AB53" i="12"/>
  <c r="AA53" i="12" s="1"/>
  <c r="K54" i="12"/>
  <c r="J54" i="12" s="1"/>
  <c r="I54" i="12" s="1"/>
  <c r="P54" i="12"/>
  <c r="O54" i="12" s="1"/>
  <c r="N54" i="12" s="1"/>
  <c r="U54" i="12"/>
  <c r="T54" i="12" s="1"/>
  <c r="S54" i="12" s="1"/>
  <c r="Y54" i="12"/>
  <c r="X54" i="12" s="1"/>
  <c r="AB54" i="12"/>
  <c r="AA54" i="12" s="1"/>
  <c r="AD3" i="12" l="1"/>
  <c r="K7" i="12"/>
  <c r="J7" i="12" s="1"/>
  <c r="P7" i="12"/>
  <c r="O7" i="12" s="1"/>
  <c r="U7" i="12"/>
  <c r="T7" i="12" s="1"/>
  <c r="Y7" i="12"/>
  <c r="X7" i="12" s="1"/>
  <c r="AB7" i="12"/>
  <c r="AA7" i="12" s="1"/>
  <c r="AD7" i="12"/>
  <c r="E3" i="13" s="1"/>
  <c r="K8" i="12"/>
  <c r="J8" i="12" s="1"/>
  <c r="I8" i="12" s="1"/>
  <c r="P8" i="12"/>
  <c r="O8" i="12" s="1"/>
  <c r="U8" i="12"/>
  <c r="T8" i="12" s="1"/>
  <c r="S8" i="12" s="1"/>
  <c r="Y8" i="12"/>
  <c r="X8" i="12" s="1"/>
  <c r="AB8" i="12"/>
  <c r="AA8" i="12" s="1"/>
  <c r="AD8" i="12"/>
  <c r="K9" i="12"/>
  <c r="J9" i="12" s="1"/>
  <c r="I9" i="12" s="1"/>
  <c r="P9" i="12"/>
  <c r="O9" i="12" s="1"/>
  <c r="N9" i="12" s="1"/>
  <c r="U9" i="12"/>
  <c r="T9" i="12" s="1"/>
  <c r="S9" i="12" s="1"/>
  <c r="Y9" i="12"/>
  <c r="X9" i="12" s="1"/>
  <c r="AB9" i="12"/>
  <c r="AA9" i="12" s="1"/>
  <c r="AD9" i="12"/>
  <c r="K10" i="12"/>
  <c r="J10" i="12" s="1"/>
  <c r="I10" i="12" s="1"/>
  <c r="P10" i="12"/>
  <c r="O10" i="12" s="1"/>
  <c r="N10" i="12" s="1"/>
  <c r="U10" i="12"/>
  <c r="T10" i="12" s="1"/>
  <c r="Y10" i="12"/>
  <c r="X10" i="12" s="1"/>
  <c r="AB10" i="12"/>
  <c r="AA10" i="12" s="1"/>
  <c r="K11" i="12"/>
  <c r="J11" i="12" s="1"/>
  <c r="I11" i="12" s="1"/>
  <c r="P11" i="12"/>
  <c r="O11" i="12" s="1"/>
  <c r="N11" i="12" s="1"/>
  <c r="U11" i="12"/>
  <c r="T11" i="12" s="1"/>
  <c r="Y11" i="12"/>
  <c r="X11" i="12" s="1"/>
  <c r="AB11" i="12"/>
  <c r="AA11" i="12" s="1"/>
  <c r="AD12" i="12"/>
  <c r="K12" i="12"/>
  <c r="J12" i="12" s="1"/>
  <c r="I12" i="12" s="1"/>
  <c r="P12" i="12"/>
  <c r="O12" i="12" s="1"/>
  <c r="N12" i="12" s="1"/>
  <c r="U12" i="12"/>
  <c r="T12" i="12" s="1"/>
  <c r="S12" i="12" s="1"/>
  <c r="Y12" i="12"/>
  <c r="X12" i="12" s="1"/>
  <c r="AB12" i="12"/>
  <c r="AA12" i="12" s="1"/>
  <c r="K13" i="12"/>
  <c r="J13" i="12" s="1"/>
  <c r="I13" i="12" s="1"/>
  <c r="P13" i="12"/>
  <c r="O13" i="12" s="1"/>
  <c r="N13" i="12" s="1"/>
  <c r="U13" i="12"/>
  <c r="T13" i="12" s="1"/>
  <c r="S13" i="12" s="1"/>
  <c r="Y13" i="12"/>
  <c r="X13" i="12" s="1"/>
  <c r="AB13" i="12"/>
  <c r="AA13" i="12" s="1"/>
  <c r="K14" i="12"/>
  <c r="J14" i="12" s="1"/>
  <c r="I14" i="12" s="1"/>
  <c r="P14" i="12"/>
  <c r="O14" i="12" s="1"/>
  <c r="N14" i="12" s="1"/>
  <c r="U14" i="12"/>
  <c r="T14" i="12" s="1"/>
  <c r="S14" i="12" s="1"/>
  <c r="Y14" i="12"/>
  <c r="X14" i="12" s="1"/>
  <c r="AB14" i="12"/>
  <c r="AA14" i="12" s="1"/>
  <c r="K15" i="12"/>
  <c r="J15" i="12" s="1"/>
  <c r="I15" i="12" s="1"/>
  <c r="P15" i="12"/>
  <c r="O15" i="12" s="1"/>
  <c r="N15" i="12" s="1"/>
  <c r="U15" i="12"/>
  <c r="T15" i="12" s="1"/>
  <c r="S15" i="12" s="1"/>
  <c r="Y15" i="12"/>
  <c r="X15" i="12" s="1"/>
  <c r="AB15" i="12"/>
  <c r="AA15" i="12" s="1"/>
  <c r="K16" i="12"/>
  <c r="J16" i="12" s="1"/>
  <c r="I16" i="12" s="1"/>
  <c r="P16" i="12"/>
  <c r="O16" i="12" s="1"/>
  <c r="N16" i="12" s="1"/>
  <c r="U16" i="12"/>
  <c r="T16" i="12" s="1"/>
  <c r="S16" i="12" s="1"/>
  <c r="Y16" i="12"/>
  <c r="X16" i="12" s="1"/>
  <c r="AB16" i="12"/>
  <c r="AA16" i="12" s="1"/>
  <c r="K17" i="12"/>
  <c r="J17" i="12" s="1"/>
  <c r="I17" i="12" s="1"/>
  <c r="P17" i="12"/>
  <c r="O17" i="12" s="1"/>
  <c r="N17" i="12" s="1"/>
  <c r="U17" i="12"/>
  <c r="T17" i="12" s="1"/>
  <c r="S17" i="12" s="1"/>
  <c r="Y17" i="12"/>
  <c r="X17" i="12" s="1"/>
  <c r="AB17" i="12"/>
  <c r="AA17" i="12" s="1"/>
  <c r="K18" i="12"/>
  <c r="J18" i="12" s="1"/>
  <c r="I18" i="12" s="1"/>
  <c r="P18" i="12"/>
  <c r="O18" i="12" s="1"/>
  <c r="N18" i="12" s="1"/>
  <c r="U18" i="12"/>
  <c r="T18" i="12" s="1"/>
  <c r="S18" i="12" s="1"/>
  <c r="Y18" i="12"/>
  <c r="X18" i="12" s="1"/>
  <c r="AB18" i="12"/>
  <c r="AA18" i="12" s="1"/>
  <c r="K19" i="12"/>
  <c r="J19" i="12" s="1"/>
  <c r="I19" i="12" s="1"/>
  <c r="P19" i="12"/>
  <c r="O19" i="12" s="1"/>
  <c r="N19" i="12" s="1"/>
  <c r="U19" i="12"/>
  <c r="T19" i="12" s="1"/>
  <c r="S19" i="12" s="1"/>
  <c r="Y19" i="12"/>
  <c r="X19" i="12" s="1"/>
  <c r="AB19" i="12"/>
  <c r="AA19" i="12" s="1"/>
  <c r="K20" i="12"/>
  <c r="J20" i="12" s="1"/>
  <c r="I20" i="12" s="1"/>
  <c r="P20" i="12"/>
  <c r="O20" i="12" s="1"/>
  <c r="N20" i="12" s="1"/>
  <c r="U20" i="12"/>
  <c r="T20" i="12" s="1"/>
  <c r="S20" i="12" s="1"/>
  <c r="Y20" i="12"/>
  <c r="X20" i="12" s="1"/>
  <c r="AB20" i="12"/>
  <c r="AA20" i="12" s="1"/>
  <c r="K21" i="12"/>
  <c r="J21" i="12" s="1"/>
  <c r="I21" i="12" s="1"/>
  <c r="P21" i="12"/>
  <c r="O21" i="12" s="1"/>
  <c r="N21" i="12" s="1"/>
  <c r="U21" i="12"/>
  <c r="T21" i="12" s="1"/>
  <c r="S21" i="12" s="1"/>
  <c r="Y21" i="12"/>
  <c r="X21" i="12" s="1"/>
  <c r="AB21" i="12"/>
  <c r="AA21" i="12" s="1"/>
  <c r="K22" i="12"/>
  <c r="J22" i="12" s="1"/>
  <c r="I22" i="12" s="1"/>
  <c r="P22" i="12"/>
  <c r="O22" i="12" s="1"/>
  <c r="N22" i="12" s="1"/>
  <c r="U22" i="12"/>
  <c r="T22" i="12" s="1"/>
  <c r="S22" i="12" s="1"/>
  <c r="Y22" i="12"/>
  <c r="X22" i="12" s="1"/>
  <c r="AB22" i="12"/>
  <c r="AA22" i="12" s="1"/>
  <c r="K24" i="12"/>
  <c r="J24" i="12" s="1"/>
  <c r="I24" i="12" s="1"/>
  <c r="P24" i="12"/>
  <c r="O24" i="12" s="1"/>
  <c r="N24" i="12" s="1"/>
  <c r="U24" i="12"/>
  <c r="T24" i="12" s="1"/>
  <c r="Y24" i="12"/>
  <c r="X24" i="12" s="1"/>
  <c r="AB24" i="12"/>
  <c r="AA24" i="12" s="1"/>
  <c r="K25" i="12"/>
  <c r="J25" i="12" s="1"/>
  <c r="I25" i="12" s="1"/>
  <c r="P25" i="12"/>
  <c r="O25" i="12" s="1"/>
  <c r="N25" i="12" s="1"/>
  <c r="U25" i="12"/>
  <c r="T25" i="12" s="1"/>
  <c r="S25" i="12" s="1"/>
  <c r="Y25" i="12"/>
  <c r="X25" i="12" s="1"/>
  <c r="AB25" i="12"/>
  <c r="AA25" i="12" s="1"/>
  <c r="K26" i="12"/>
  <c r="J26" i="12" s="1"/>
  <c r="I26" i="12" s="1"/>
  <c r="P26" i="12"/>
  <c r="O26" i="12" s="1"/>
  <c r="N26" i="12" s="1"/>
  <c r="U26" i="12"/>
  <c r="T26" i="12" s="1"/>
  <c r="S26" i="12" s="1"/>
  <c r="Y26" i="12"/>
  <c r="X26" i="12" s="1"/>
  <c r="AB26" i="12"/>
  <c r="AA26" i="12" s="1"/>
  <c r="K27" i="12"/>
  <c r="J27" i="12" s="1"/>
  <c r="I27" i="12" s="1"/>
  <c r="P27" i="12"/>
  <c r="O27" i="12" s="1"/>
  <c r="N27" i="12" s="1"/>
  <c r="U27" i="12"/>
  <c r="T27" i="12" s="1"/>
  <c r="S27" i="12" s="1"/>
  <c r="Y27" i="12"/>
  <c r="X27" i="12" s="1"/>
  <c r="AB27" i="12"/>
  <c r="AA27" i="12" s="1"/>
  <c r="K28" i="12"/>
  <c r="J28" i="12" s="1"/>
  <c r="I28" i="12" s="1"/>
  <c r="P28" i="12"/>
  <c r="O28" i="12" s="1"/>
  <c r="N28" i="12" s="1"/>
  <c r="U28" i="12"/>
  <c r="T28" i="12" s="1"/>
  <c r="S28" i="12" s="1"/>
  <c r="Y28" i="12"/>
  <c r="X28" i="12" s="1"/>
  <c r="AB28" i="12"/>
  <c r="AA28" i="12" s="1"/>
  <c r="K29" i="12"/>
  <c r="J29" i="12" s="1"/>
  <c r="I29" i="12" s="1"/>
  <c r="P29" i="12"/>
  <c r="O29" i="12" s="1"/>
  <c r="N29" i="12" s="1"/>
  <c r="U29" i="12"/>
  <c r="T29" i="12" s="1"/>
  <c r="S29" i="12" s="1"/>
  <c r="Y29" i="12"/>
  <c r="X29" i="12" s="1"/>
  <c r="AB29" i="12"/>
  <c r="AA29" i="12" s="1"/>
  <c r="K30" i="12"/>
  <c r="J30" i="12"/>
  <c r="I30" i="12" s="1"/>
  <c r="P30" i="12"/>
  <c r="O30" i="12" s="1"/>
  <c r="N30" i="12" s="1"/>
  <c r="U30" i="12"/>
  <c r="T30" i="12" s="1"/>
  <c r="S30" i="12" s="1"/>
  <c r="Y30" i="12"/>
  <c r="X30" i="12" s="1"/>
  <c r="AB30" i="12"/>
  <c r="AA30" i="12" s="1"/>
  <c r="K31" i="12"/>
  <c r="J31" i="12" s="1"/>
  <c r="I31" i="12" s="1"/>
  <c r="P31" i="12"/>
  <c r="O31" i="12" s="1"/>
  <c r="N31" i="12" s="1"/>
  <c r="U31" i="12"/>
  <c r="T31" i="12" s="1"/>
  <c r="S31" i="12" s="1"/>
  <c r="Y31" i="12"/>
  <c r="X31" i="12" s="1"/>
  <c r="AB31" i="12"/>
  <c r="AA31" i="12" s="1"/>
  <c r="K32" i="12"/>
  <c r="J32" i="12" s="1"/>
  <c r="I32" i="12" s="1"/>
  <c r="P32" i="12"/>
  <c r="O32" i="12" s="1"/>
  <c r="N32" i="12" s="1"/>
  <c r="U32" i="12"/>
  <c r="T32" i="12" s="1"/>
  <c r="S32" i="12" s="1"/>
  <c r="Y32" i="12"/>
  <c r="X32" i="12" s="1"/>
  <c r="AB32" i="12"/>
  <c r="AA32" i="12" s="1"/>
  <c r="K33" i="12"/>
  <c r="J33" i="12" s="1"/>
  <c r="I33" i="12" s="1"/>
  <c r="P33" i="12"/>
  <c r="O33" i="12" s="1"/>
  <c r="N33" i="12" s="1"/>
  <c r="U33" i="12"/>
  <c r="T33" i="12" s="1"/>
  <c r="S33" i="12" s="1"/>
  <c r="Y33" i="12"/>
  <c r="X33" i="12" s="1"/>
  <c r="AB33" i="12"/>
  <c r="AA33" i="12" s="1"/>
  <c r="K34" i="12"/>
  <c r="J34" i="12" s="1"/>
  <c r="I34" i="12" s="1"/>
  <c r="P34" i="12"/>
  <c r="O34" i="12" s="1"/>
  <c r="N34" i="12" s="1"/>
  <c r="U34" i="12"/>
  <c r="T34" i="12" s="1"/>
  <c r="S34" i="12" s="1"/>
  <c r="Y34" i="12"/>
  <c r="X34" i="12" s="1"/>
  <c r="AB34" i="12"/>
  <c r="AA34" i="12" s="1"/>
  <c r="K35" i="12"/>
  <c r="J35" i="12" s="1"/>
  <c r="I35" i="12" s="1"/>
  <c r="P35" i="12"/>
  <c r="O35" i="12" s="1"/>
  <c r="N35" i="12" s="1"/>
  <c r="U35" i="12"/>
  <c r="T35" i="12" s="1"/>
  <c r="S35" i="12" s="1"/>
  <c r="Y35" i="12"/>
  <c r="X35" i="12" s="1"/>
  <c r="AB35" i="12"/>
  <c r="AA35" i="12" s="1"/>
  <c r="K36" i="12"/>
  <c r="J36" i="12" s="1"/>
  <c r="I36" i="12" s="1"/>
  <c r="P36" i="12"/>
  <c r="O36" i="12" s="1"/>
  <c r="N36" i="12" s="1"/>
  <c r="U36" i="12"/>
  <c r="T36" i="12" s="1"/>
  <c r="S36" i="12" s="1"/>
  <c r="Y36" i="12"/>
  <c r="X36" i="12" s="1"/>
  <c r="AB36" i="12"/>
  <c r="AA36" i="12" s="1"/>
  <c r="K37" i="12"/>
  <c r="J37" i="12" s="1"/>
  <c r="I37" i="12" s="1"/>
  <c r="P37" i="12"/>
  <c r="O37" i="12" s="1"/>
  <c r="N37" i="12" s="1"/>
  <c r="U37" i="12"/>
  <c r="T37" i="12" s="1"/>
  <c r="Y37" i="12"/>
  <c r="X37" i="12" s="1"/>
  <c r="AB37" i="12"/>
  <c r="AA37" i="12" s="1"/>
  <c r="AH10" i="12" s="1"/>
  <c r="K38" i="12"/>
  <c r="J38" i="12" s="1"/>
  <c r="I38" i="12" s="1"/>
  <c r="P38" i="12"/>
  <c r="O38" i="12" s="1"/>
  <c r="N38" i="12" s="1"/>
  <c r="U38" i="12"/>
  <c r="T38" i="12" s="1"/>
  <c r="Y38" i="12"/>
  <c r="X38" i="12" s="1"/>
  <c r="AB38" i="12"/>
  <c r="AA38" i="12" s="1"/>
  <c r="K39" i="12"/>
  <c r="J39" i="12" s="1"/>
  <c r="I39" i="12" s="1"/>
  <c r="P39" i="12"/>
  <c r="O39" i="12" s="1"/>
  <c r="N39" i="12" s="1"/>
  <c r="U39" i="12"/>
  <c r="T39" i="12" s="1"/>
  <c r="Y39" i="12"/>
  <c r="X39" i="12" s="1"/>
  <c r="AB39" i="12"/>
  <c r="AA39" i="12" s="1"/>
  <c r="AH11" i="12" s="1"/>
  <c r="AH12" i="12"/>
  <c r="AI12" i="12"/>
  <c r="B3" i="13" l="1"/>
  <c r="S38" i="12"/>
  <c r="S37" i="12"/>
  <c r="AI10" i="12"/>
  <c r="AI11" i="12"/>
  <c r="AH8" i="12"/>
  <c r="S10" i="12"/>
  <c r="AI8" i="12"/>
  <c r="AH7" i="12"/>
  <c r="F3" i="13" s="1"/>
  <c r="S39" i="12"/>
  <c r="B15" i="13"/>
  <c r="AI7" i="12"/>
  <c r="N7" i="12"/>
  <c r="B11" i="13"/>
  <c r="B7" i="13"/>
  <c r="I7" i="12"/>
  <c r="C7" i="13" s="1"/>
  <c r="AH9" i="12"/>
  <c r="S24" i="12"/>
  <c r="AI9" i="12"/>
  <c r="S11" i="12"/>
  <c r="N8" i="12"/>
  <c r="B4" i="13"/>
  <c r="S7" i="12"/>
  <c r="G3" i="13" l="1"/>
  <c r="C11" i="13"/>
  <c r="B12" i="13" s="1"/>
  <c r="C15" i="13"/>
  <c r="B16" i="13" s="1"/>
  <c r="B8" i="13"/>
</calcChain>
</file>

<file path=xl/comments1.xml><?xml version="1.0" encoding="utf-8"?>
<comments xmlns="http://schemas.openxmlformats.org/spreadsheetml/2006/main">
  <authors>
    <author>user</author>
    <author>PETRA GUEVARA MANTINEZ</author>
  </authors>
  <commentList>
    <comment ref="C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 se han recibido las camaras , están pero se han recibido  luego no se puede actuar con ellas o sobre ellas porque son propiedad del ministerio.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la investigación?</t>
        </r>
      </text>
    </comment>
    <comment ref="B42" authorId="1">
      <text>
        <r>
          <rPr>
            <b/>
            <sz val="9"/>
            <color indexed="81"/>
            <rFont val="Tahoma"/>
            <family val="2"/>
          </rPr>
          <t>PETRA GUEVARA MANTINEZ:</t>
        </r>
        <r>
          <rPr>
            <sz val="9"/>
            <color indexed="81"/>
            <rFont val="Tahoma"/>
            <family val="2"/>
          </rPr>
          <t xml:space="preserve">
programa de secretaria de gobierno</t>
        </r>
      </text>
    </comment>
    <comment ref="B46" authorId="1">
      <text>
        <r>
          <rPr>
            <b/>
            <sz val="9"/>
            <color indexed="81"/>
            <rFont val="Tahoma"/>
            <family val="2"/>
          </rPr>
          <t>PETRA GUEVARA MANTINEZ:</t>
        </r>
        <r>
          <rPr>
            <sz val="9"/>
            <color indexed="81"/>
            <rFont val="Tahoma"/>
            <family val="2"/>
          </rPr>
          <t xml:space="preserve">
programa de Secretaria de gobierno </t>
        </r>
      </text>
    </comment>
    <comment ref="B52" authorId="1">
      <text>
        <r>
          <rPr>
            <b/>
            <sz val="9"/>
            <color indexed="81"/>
            <rFont val="Tahoma"/>
            <family val="2"/>
          </rPr>
          <t>PETRA GUEVARA MANTINEZ:</t>
        </r>
        <r>
          <rPr>
            <sz val="9"/>
            <color indexed="81"/>
            <rFont val="Tahoma"/>
            <family val="2"/>
          </rPr>
          <t xml:space="preserve">
PROGRAMA DE SECRETARIA DE GOBIERNO </t>
        </r>
      </text>
    </comment>
    <comment ref="B55" authorId="1">
      <text>
        <r>
          <rPr>
            <b/>
            <sz val="9"/>
            <color indexed="81"/>
            <rFont val="Tahoma"/>
            <family val="2"/>
          </rPr>
          <t>PETRA GUEVARA MANTINEZ:</t>
        </r>
        <r>
          <rPr>
            <sz val="9"/>
            <color indexed="81"/>
            <rFont val="Tahoma"/>
            <family val="2"/>
          </rPr>
          <t xml:space="preserve">
PROGRAMA PERTENECE A SECRETARIA DE EDUCACION </t>
        </r>
      </text>
    </comment>
  </commentList>
</comments>
</file>

<file path=xl/sharedStrings.xml><?xml version="1.0" encoding="utf-8"?>
<sst xmlns="http://schemas.openxmlformats.org/spreadsheetml/2006/main" count="292" uniqueCount="171">
  <si>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</si>
  <si>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</si>
  <si>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</si>
  <si>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</si>
  <si>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</si>
  <si>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</si>
  <si>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</si>
  <si>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</si>
  <si>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</si>
  <si>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</si>
  <si>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</si>
  <si>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Número de talleres realizados</t>
  </si>
  <si>
    <t>a</t>
  </si>
  <si>
    <t>Número de estrategias diseñadas e implementadas</t>
  </si>
  <si>
    <t>MIS DERECHOS TAMBIEN SON TUS DERECHOS</t>
  </si>
  <si>
    <t>SAN ANDRES TERRITORIO DE PAZ Y CONVIVENCIA</t>
  </si>
  <si>
    <t>EL DEBER DE ESCUCHAR Y EL DERECHO A PARTICIPAR</t>
  </si>
  <si>
    <t>VIA LIBRE PARA LA CONVIVENCIA Y EL ENCUENTRO CIUDADANO</t>
  </si>
  <si>
    <t>GESTION INTEGRAL DE RIESGOS Y ADAPTACION AL CAMBIO CLIMATICO</t>
  </si>
  <si>
    <t>Garantizando los Derechos de  la Población Carcelaria</t>
  </si>
  <si>
    <t>Tejiendo Armonía Social</t>
  </si>
  <si>
    <t xml:space="preserve"> Prevención y Control del Delito</t>
  </si>
  <si>
    <t>Promoción de Mecanismos Alternativos de Resolución de Conflicto</t>
  </si>
  <si>
    <t>Tejiendo el Fortalecimiento de las Organizaciones Sociales en el  Departamento</t>
  </si>
  <si>
    <t>Cultura Ciudadana  por el Respeto a las Costumbres, Normas y Acuerdos</t>
  </si>
  <si>
    <t>Control social en el Departamento de San Andrés en los procesos de decisión pública</t>
  </si>
  <si>
    <t>Vendedores Estacionarios y /o Ambulantes</t>
  </si>
  <si>
    <t>Preparandonos para la Atención de Emergencias y Desastres</t>
  </si>
  <si>
    <t>A 2015 haber reactivado la Comisión de inspección y seguimiento al régimen penitenciario y carcelario, realizando por lo menos  dos  sesiones  de trabajo por año</t>
  </si>
  <si>
    <t>A 2015 haber implementado programas en las áreas de atención Psicosocial y  Educación Formal e Informal,  Capacitación y Ocupación Laboral,  Recreación, Deporte y Cultura  según las pautas del  Instituto Nacional Penitenciario y Carcelario – INPEC, para atender al 100% de la población carcelaria</t>
  </si>
  <si>
    <t>A 2015 haber realizado un proyecto de  adecuación y Mantenimiento de la infraestructura carcelaria departamental.</t>
  </si>
  <si>
    <t>A 2015 haber realizado dieciséis (16) talleres en escuelas y colegios públicos y privados en temas que contribuyan a mejorar la convivencia dentro de las instituciones (incluye la estrategia mujer tienes derechos)</t>
  </si>
  <si>
    <t xml:space="preserve">A 2015 haber realizado 20 jornadas de acompañamiento con las entidades competentes para el control de ruidos </t>
  </si>
  <si>
    <t>A 2015 haber socializado e implementado el plan de Seguridad y Convivencia Ciudadana 2013-2016</t>
  </si>
  <si>
    <t>A 2013 haber realizado una (1) alianza con instituciones de educación formal e informal  para brindar formación  como medio eficaz de una reinserción social de aquellos jóvenes en situación de riesgo</t>
  </si>
  <si>
    <t>A 2015 haber realizado cuatro (4) campañas de convivencia ciudadana</t>
  </si>
  <si>
    <t>A 2015 haber adquirido  y manteninido  61 cámaras de seguridad (equipos de alta tecnología) con destino a la fuerza pública con el fin de prevenir delitos</t>
  </si>
  <si>
    <t>A 2014 haber diseñado e implementado un plan desarme para la prevención del delito en el departamento.</t>
  </si>
  <si>
    <t>A 2015 haber fortalecido seis (6) cuadrantes  de policía en el Departamento.</t>
  </si>
  <si>
    <t>A 2013 haber fortalecido los procesos de resolución alternativa de conflictos</t>
  </si>
  <si>
    <t xml:space="preserve">A 2015 haber construido y adecuado  la Casa de Justicia con el fin de integrar los servicios de justica en un solo establecimiento </t>
  </si>
  <si>
    <t xml:space="preserve">A 2013 haber actualizado el código de policía departamental  y transformarlo a un manual de convivencia </t>
  </si>
  <si>
    <t>A 2015 haber fortalecido la  inspección de policia del sector de La Loma</t>
  </si>
  <si>
    <t>A 2015 haber establecido seis (6) espacios de participación y pedagogía ciudadana que contribuyan a la construcción  de una convivencia pacífica para la resolución de los conflictos</t>
  </si>
  <si>
    <t>A 2015 haber apoyado siete (7) procesos de elección de las juntas de acción comunal, organizaciones sociales, raizales y poblaciones</t>
  </si>
  <si>
    <t>A 2015 haber desarrollado cuarenta y tres (43) procesos de inspección, control y vigilancia sobre la organización comunal</t>
  </si>
  <si>
    <t>A 2015 haber desarrollado cuatro (4) procesos de capacitación dirigido a raizales, comunales, organizaciones sociales y poblacionales</t>
  </si>
  <si>
    <t>A 2015 haber realizado al interior de la administración tres (3) eventos de socialización de avance de procesos de participación por dependencias.</t>
  </si>
  <si>
    <t>A 2015 haber constituido el Consejo Departamental de protección al consumidor.</t>
  </si>
  <si>
    <t>A 2015 haber apoyado ocho (8)  acciones para fortalecer la participación de la comunidad y/o asociaciones de consumidores en el control de calidad y precios de productos en el Departamento.</t>
  </si>
  <si>
    <t>A 2015 haber diseñado e implementado una estrategia de apoyo y fortalecimiento de espacios, propuestas y acciones de participación, capacitación y comunicación a organizaciones sociales y/o comunitarias</t>
  </si>
  <si>
    <t>A 2015 haber desarrollado cuatro (4) acciones de promoción de los mecanismos y espacios existentes de participación ciudadana y comunitaria</t>
  </si>
  <si>
    <t xml:space="preserve"> A 2015 haber formulado e implementado un programa de sensibilización y pedagogía ciudadana hacia lo público.</t>
  </si>
  <si>
    <t>A 2015 haber desarrollado un proceso anual de presupuesto participativo.</t>
  </si>
  <si>
    <t>A 2015 haber realizado cuatro (4) eventos de capacitación y asesoría en formulación de proyectos a Juntas de Acción Comunal y demás actores sociales</t>
  </si>
  <si>
    <t>A 2015 haber realizado una (1) campaña anual de promoción y difusión dirigida a la población del Departamento de San Andrés, Providencia y Santa Catalina para fortalecer la identidad, las propias costumbres y hábitos relacionados con la cultura de paz y el cumplimiento de acuerdos y normas</t>
  </si>
  <si>
    <t>A 2015 haber capacitado, apoyado y fortalecido anualmente a un (1) grupo y/o red de control social</t>
  </si>
  <si>
    <t>A 2014 haber elaborado un (1) Proyecto de Ordenanza  que modifique y regule la expedición de Permiso de funcionamiento para ventas ambulantes</t>
  </si>
  <si>
    <t>A 2015 haber formulado y ejecutado un plan para llevar de la informalidad a la formalidad un grupo de vendedores ambulantes</t>
  </si>
  <si>
    <t>A 2015 haber construido y/o adecuado apropiadamente dos (2) sitios en puntos estratégicos para la población que sirvan como albergues ante una emergencia o desastre en el Departamento.</t>
  </si>
  <si>
    <t>A diciembre de 2014 se ha reconstruido  y dotado la sede  y el recurso humano del cuartel de bomberos</t>
  </si>
  <si>
    <t>Número de sesiones de la comisión de inspección y seguimiento del régimen penitenciario realizadas anualmente</t>
  </si>
  <si>
    <t>Porcentaje de Población carcelaria atendida en el cuatrienio</t>
  </si>
  <si>
    <t>Número de proyectos de adecuació0n y mantenimiento realizados</t>
  </si>
  <si>
    <t>Número de acompañamientos realizados</t>
  </si>
  <si>
    <t>Número de planes formulado, socializados e implementados</t>
  </si>
  <si>
    <t>Numero de alianzas realizadas</t>
  </si>
  <si>
    <t>Número de campañas desarrolladas</t>
  </si>
  <si>
    <t>No de equipos fortalecidos y adquiridos / Número de equipos existentes</t>
  </si>
  <si>
    <t>Plan desarme diseñado e implementado</t>
  </si>
  <si>
    <t>Número de cuadrantes de policía fortalecidos</t>
  </si>
  <si>
    <t>Número de procesos para la resolución alternativa de conflictos fortalecidos</t>
  </si>
  <si>
    <t>Casa de Justicia construida y adecuada</t>
  </si>
  <si>
    <t>Actualización de código de policía departamental</t>
  </si>
  <si>
    <t>Número de inspecciones fortalecidas</t>
  </si>
  <si>
    <t>Número de espacios de participación y pedagogía ciudadana establecidos</t>
  </si>
  <si>
    <t>Número de procesos de elección apoyados</t>
  </si>
  <si>
    <t>Número de organizaciones inspeccionadas</t>
  </si>
  <si>
    <t>Número de procesos de capacitación</t>
  </si>
  <si>
    <t>Número de eventos realizados</t>
  </si>
  <si>
    <t>Consejo Departamental de Protección al consumidor constituido.</t>
  </si>
  <si>
    <t>Número de acciones desarrolladas</t>
  </si>
  <si>
    <t>Número de acciones de promoción desarrolladas.</t>
  </si>
  <si>
    <t>Número de programas formulados e implementados.</t>
  </si>
  <si>
    <t>Número de procesos de presupuesto anual participativo desarrollado</t>
  </si>
  <si>
    <t>Número de eventos de capacitación y asesoría realizados</t>
  </si>
  <si>
    <t>Número de campañas realizadas</t>
  </si>
  <si>
    <t>Número de grupos capacitados, apoyados y fortalecidos</t>
  </si>
  <si>
    <t>Número de Ordenanza elaborada y presentada</t>
  </si>
  <si>
    <t>Número de planes formulados y ejecutados</t>
  </si>
  <si>
    <t>Número de sitios para albergues adecuados y/o construidos como refugios ante emergencias y desastres.</t>
  </si>
  <si>
    <t>Número de cuarteles de bomberos reconstruidos, dotados incluyendo el recurso humano</t>
  </si>
  <si>
    <t>SISTEMA DE RESPONSABILIDAD PENAL PARA ADOLESCENTES</t>
  </si>
  <si>
    <t>Atención a Adolescentes y Jóvenes Infractores de la Ley Penal</t>
  </si>
  <si>
    <t>A 2015 haber habilitado un Centro de  internamiento preventivo, transitorio y de atención especializado</t>
  </si>
  <si>
    <t>Número de Centros habilitados</t>
  </si>
  <si>
    <t>A 2015 haber habilitado un Centro de atención especializado para jovenes infractores que han incurrido en delitos penales</t>
  </si>
  <si>
    <t>Número de Centros de Atención Especializado habilitados</t>
  </si>
  <si>
    <t>VIENE  DE PLANEACION</t>
  </si>
  <si>
    <t>Estrategia de apoto, congreso comunal, construcción de una politica publica comunal y  estrategia de formador de formadores</t>
  </si>
  <si>
    <t xml:space="preserve"> </t>
  </si>
  <si>
    <t xml:space="preserve">proceso en infraestructura-adj de pliego (reconstrucción)  y  Rh (pasaron de ser contratistas a ser funcionarios de planta pero la selección  Abreviada  menor cuantia ($127.000.000)para dotar el cuerpo de bombero fue declarado Desierta </t>
  </si>
  <si>
    <t>selección abreviada de minima cuantia No. 126  (viernes se recibio ofertas) en proceso de evaluación de propuestas.   Se adjundica 20</t>
  </si>
  <si>
    <t>convenio abba</t>
  </si>
  <si>
    <t>min</t>
  </si>
  <si>
    <t>TABLERO DE CONTROL TURISMO EN EL CUATRIENIO</t>
  </si>
  <si>
    <t xml:space="preserve">Ejecutado </t>
  </si>
  <si>
    <t>Sin ejecutar</t>
  </si>
  <si>
    <t>TABLERO DE CONTROL TURISMO 2012</t>
  </si>
  <si>
    <t>TABLERO DE CONTROL TURISMO 2013</t>
  </si>
  <si>
    <t>TABLERO DE CONTROL TURISMO 2014</t>
  </si>
  <si>
    <t>CUATRIENIO</t>
  </si>
  <si>
    <t>INFORME EJECUTIVO                                                                                 PLAN DE DESARROLLO DEPARTAMENTAL  2012 -2015</t>
  </si>
  <si>
    <t>SECRETARIA</t>
  </si>
  <si>
    <t>FECHA DE CORTE</t>
  </si>
  <si>
    <t>SITUACION ENCONTRADA EN EL CUATRIENIO</t>
  </si>
  <si>
    <t>GRAFICO DEL AVANCE FISICO DE LA SECRETARIA EN EL CUATRIENIO</t>
  </si>
  <si>
    <t>GRAFICO DEL AVANCE FISICO DE LA SECRETARIA EN EL 2014</t>
  </si>
  <si>
    <t>SITUACION ENCONTRADA EN EL  2014</t>
  </si>
  <si>
    <t xml:space="preserve">GRAFICO DEL AVANCE FISICO DE LOS PROGRAMAS </t>
  </si>
  <si>
    <t>SEMAFORO DEL AVANCE FISICO DE LOS PROGRAMAS EN EL CUATRIENIO</t>
  </si>
  <si>
    <t>GOBIERNO</t>
  </si>
  <si>
    <t>observacion</t>
  </si>
  <si>
    <t>Agendamos la próxima reunión para el día 28 de noviembre de la presente anualidad.  (Evidencia listado de asistencia y actas)</t>
  </si>
  <si>
    <t>Se ha venido contratando recurso humano para la atención de los internos y su familia.    Desde la secretaria de Desarrollo social apoyan con la contratación de una Psicologa.   Desde la secretaria de Gobierno:  Trabajadora social, Administrador de empresas y un guardian.  Desde el despacho de la gestora social se ha brindado recreación  y actos culturales.</t>
  </si>
  <si>
    <t>Pendiente la visita que hay que realizar con el arquitecto RIGOBERTO MCGLAUKIN.</t>
  </si>
  <si>
    <t>PREGUNTAR A LA DR. NAZLY EN QUE VA Y DEJAR AQUÍ LAS OBSERVACIONES</t>
  </si>
  <si>
    <t xml:space="preserve">estamos realizando las gestiones pertinentes con la fundación de profesoras, falta que nos presenten la propuesta. </t>
  </si>
  <si>
    <t>Ya la secretaria tiene un borrador del manual de convivencia</t>
  </si>
  <si>
    <t>Ase ha contratado recurso humano para atender la poblacion de San Luis y la Loma</t>
  </si>
  <si>
    <t>Preguntarle a la doctora nazly sobre el convenio con ABBA.  Me parece que apunta al logro de esta meta.</t>
  </si>
  <si>
    <t>Ya se encuentra un borrador elaborado.</t>
  </si>
  <si>
    <t>Se ha formulado un poryecto para llevar de la informalidad a la formalidad un grupo de vendedores ambulantes</t>
  </si>
  <si>
    <t>A 2013 haber formulado y adoptado el plan departamental de Gestión Integral de Riesgo-PDGIR del Departamento con visión 2012-2026.</t>
  </si>
  <si>
    <t>Número de Planes formulados</t>
  </si>
  <si>
    <t>NA</t>
  </si>
  <si>
    <t>A 2014 haber formulado una (1) estrategia departamental definida de gestión de riesgo, para la intervención de asentamientos humanos localizados en zonas de riesgo mitigable y no mitigable.</t>
  </si>
  <si>
    <t>Número de estrategias formuladas</t>
  </si>
  <si>
    <t>A 2015 haber actualizado, formulado e implemetado dos (2) planes de emergencia y contingencia (Plan local y Plan de Salud)</t>
  </si>
  <si>
    <t>Número de planes formulados, actualizados e implementados</t>
  </si>
  <si>
    <t>A 2015 haber formulado y/o actualizado lineamientos sectoriales de emergencia y atención de desastres (hospitales, sector turismo, instituciones educativas, servicios públicos)</t>
  </si>
  <si>
    <t>Número de lineamientos sectoriales formulados y/o actualizados</t>
  </si>
  <si>
    <t>Fortalecimiento de Capacidades Locales para la Gestión del Riesgo y la Adaptación al Cambio Climático</t>
  </si>
  <si>
    <t>A 2015 haber diseñado e implementado anualmente, una agenda  integral de capacitación a las instituciones del CREPAD/CLOPAD en GIR y cambio climático.</t>
  </si>
  <si>
    <t>Número de agendas diseñadas e implementadas</t>
  </si>
  <si>
    <t>A 2013 haber implementado  una estrategia integral de comunicación e información pública sobre la GIR y la adaptación al cambio climático</t>
  </si>
  <si>
    <t>Número de estrategias implementadas</t>
  </si>
  <si>
    <t>A 2015 haber gestionado la implementación de un sistema de alerta temprana  acorde con las amenazas y vulnerabilidades prioritarias del Departamento</t>
  </si>
  <si>
    <t>Número de sistemas de alarma temprana gestionados</t>
  </si>
  <si>
    <t>A 2014 haber Implementado un banco de datos histórico que recopile y documente el riesgo en el territorio insular.</t>
  </si>
  <si>
    <t>Número de bancos de datos histórico implementado y funcionando</t>
  </si>
  <si>
    <t xml:space="preserve">A 2014 haber elaborado un estudio técnico de riesgos en el departamento sobre amenazas </t>
  </si>
  <si>
    <t>Número de estudios elaborados</t>
  </si>
  <si>
    <t>A 2015 haber implementado un (1) módulo curricular (en GIR y cambio climático) en colegios y/o instituciones de educación locales (formal y no formal)</t>
  </si>
  <si>
    <t>Número de módulos curriculares implementados</t>
  </si>
  <si>
    <t>Controlando el Riesgo y Adaptandonos al Cambio Climático</t>
  </si>
  <si>
    <t xml:space="preserve">A 2014 haber identificado priorizado e implementadodos (2) medidas necesarias de  adaptación al cambio climático en el Departamento </t>
  </si>
  <si>
    <t>Número de medidas desarrolladas</t>
  </si>
  <si>
    <t>GESTION INTEGRAN DE RIESGO ADAPTACION AL CAMBIO CLIMATICO</t>
  </si>
  <si>
    <t>PLANIFICAR LA GESTION INTEGRAL DE RIESGO Y LA ADAPTACION AL CAMBIO CLIMATICO</t>
  </si>
  <si>
    <t>CA</t>
  </si>
  <si>
    <t>PADRES RESPONSABLES, NIÑOS SEGUROS</t>
  </si>
  <si>
    <t>Ninguno en la Calle en Horas Nocturnas</t>
  </si>
  <si>
    <t>A 2015 haber implemetado la restricción de la circulación del 100% de niños, niñas  y adolescentes en horas nocturnas.</t>
  </si>
  <si>
    <t>Porcentaje de restricción implementada</t>
  </si>
  <si>
    <t>A 2015 haber sensibilizado al 80% de los padres cuyos hijos en edad escolar no asisten a la escuela</t>
  </si>
  <si>
    <t>Porcentaje de padres y madres sensibilizados</t>
  </si>
  <si>
    <t>Atención a Población Reinsertada y Desmovilizada</t>
  </si>
  <si>
    <t xml:space="preserve">A 2015 haber prestado atención integral al 100% de personas reinsertadas y desmovilizadas </t>
  </si>
  <si>
    <t>Porcentaje de personas reinsertadas y desmovilizadas atendidas</t>
  </si>
  <si>
    <t>SECRETARIA DE PLANEACION -FECHA DE CORTE DICIEMBRE 31 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</si>
</sst>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FFFF"/>
      <name val="Arial Narrow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6"/>
      <color theme="1"/>
      <name val="Arial Narrow"/>
      <family val="2"/>
    </font>
    <font>
      <sz val="36"/>
      <color theme="1"/>
      <name val="Arial Narrow"/>
      <family val="2"/>
    </font>
    <font>
      <sz val="12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8"/>
      <color theme="1"/>
      <name val="Calibri"/>
      <family val="2"/>
      <scheme val="minor"/>
    </font>
    <font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9EAF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8" fillId="3" borderId="41" applyNumberFormat="0" applyAlignment="0" applyProtection="0"/>
    <xf numFmtId="9" fontId="7" fillId="0" borderId="0" applyFont="0" applyFill="0" applyBorder="0" applyAlignment="0" applyProtection="0"/>
  </cellStyleXfs>
  <cellXfs count="173">
    <xf numFmtId="0" fontId="0" fillId="0" borderId="0" xfId="0"/>
    <xf numFmtId="0" fontId="9" fillId="0" borderId="0" xfId="0" applyFont="1"/>
    <xf numFmtId="0" fontId="0" fillId="4" borderId="0" xfId="0" applyFill="1"/>
    <xf numFmtId="0" fontId="10" fillId="5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" fontId="2" fillId="4" borderId="2" xfId="3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9" fontId="2" fillId="4" borderId="2" xfId="3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justify" vertical="center" wrapText="1"/>
    </xf>
    <xf numFmtId="9" fontId="2" fillId="4" borderId="2" xfId="3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justify" wrapText="1"/>
    </xf>
    <xf numFmtId="0" fontId="1" fillId="0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 applyProtection="1">
      <alignment horizontal="center" vertical="center"/>
      <protection hidden="1"/>
    </xf>
    <xf numFmtId="1" fontId="13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 applyProtection="1">
      <alignment vertical="center"/>
      <protection hidden="1"/>
    </xf>
    <xf numFmtId="1" fontId="15" fillId="0" borderId="0" xfId="0" applyNumberFormat="1" applyFont="1" applyFill="1" applyBorder="1" applyAlignment="1">
      <alignment vertical="center"/>
    </xf>
    <xf numFmtId="1" fontId="13" fillId="0" borderId="3" xfId="0" applyNumberFormat="1" applyFont="1" applyFill="1" applyBorder="1" applyAlignment="1" applyProtection="1">
      <alignment horizontal="center" vertical="center"/>
      <protection hidden="1"/>
    </xf>
    <xf numFmtId="1" fontId="13" fillId="0" borderId="3" xfId="0" applyNumberFormat="1" applyFont="1" applyFill="1" applyBorder="1" applyAlignment="1">
      <alignment horizontal="center" vertical="center"/>
    </xf>
    <xf numFmtId="1" fontId="15" fillId="7" borderId="0" xfId="0" applyNumberFormat="1" applyFont="1" applyFill="1" applyBorder="1" applyAlignment="1">
      <alignment vertical="center"/>
    </xf>
    <xf numFmtId="1" fontId="16" fillId="0" borderId="2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3" fontId="2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3" fontId="6" fillId="0" borderId="2" xfId="3" applyNumberFormat="1" applyFont="1" applyFill="1" applyBorder="1" applyAlignment="1">
      <alignment horizontal="center" vertical="center"/>
    </xf>
    <xf numFmtId="0" fontId="18" fillId="3" borderId="7" xfId="2" applyFont="1" applyBorder="1" applyAlignment="1">
      <alignment vertical="justify" wrapText="1"/>
    </xf>
    <xf numFmtId="0" fontId="19" fillId="0" borderId="0" xfId="0" applyFont="1"/>
    <xf numFmtId="0" fontId="20" fillId="0" borderId="0" xfId="0" applyFont="1"/>
    <xf numFmtId="0" fontId="21" fillId="2" borderId="8" xfId="1" applyFont="1" applyBorder="1"/>
    <xf numFmtId="164" fontId="21" fillId="2" borderId="2" xfId="1" applyNumberFormat="1" applyFont="1" applyBorder="1" applyAlignment="1">
      <alignment vertical="center"/>
    </xf>
    <xf numFmtId="0" fontId="21" fillId="0" borderId="0" xfId="0" applyFont="1"/>
    <xf numFmtId="0" fontId="21" fillId="2" borderId="9" xfId="1" applyFont="1" applyBorder="1"/>
    <xf numFmtId="164" fontId="21" fillId="2" borderId="10" xfId="1" applyNumberFormat="1" applyFont="1" applyBorder="1"/>
    <xf numFmtId="0" fontId="22" fillId="3" borderId="7" xfId="2" applyFont="1" applyBorder="1" applyAlignment="1">
      <alignment vertical="justify" wrapText="1"/>
    </xf>
    <xf numFmtId="0" fontId="0" fillId="9" borderId="0" xfId="0" applyFill="1"/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</xf>
    <xf numFmtId="9" fontId="2" fillId="4" borderId="2" xfId="3" applyFont="1" applyFill="1" applyBorder="1" applyAlignment="1" applyProtection="1">
      <alignment horizontal="center" vertical="center"/>
    </xf>
    <xf numFmtId="1" fontId="2" fillId="4" borderId="2" xfId="3" applyNumberFormat="1" applyFont="1" applyFill="1" applyBorder="1" applyAlignment="1" applyProtection="1">
      <alignment horizontal="center" vertical="center"/>
    </xf>
    <xf numFmtId="1" fontId="2" fillId="0" borderId="2" xfId="3" applyNumberFormat="1" applyFont="1" applyFill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/>
    <xf numFmtId="1" fontId="9" fillId="0" borderId="0" xfId="0" applyNumberFormat="1" applyFont="1" applyFill="1"/>
    <xf numFmtId="0" fontId="21" fillId="10" borderId="2" xfId="0" applyFont="1" applyFill="1" applyBorder="1"/>
    <xf numFmtId="0" fontId="0" fillId="7" borderId="2" xfId="0" applyFill="1" applyBorder="1" applyAlignment="1">
      <alignment horizontal="center"/>
    </xf>
    <xf numFmtId="0" fontId="23" fillId="0" borderId="2" xfId="0" applyFont="1" applyBorder="1"/>
    <xf numFmtId="2" fontId="0" fillId="0" borderId="2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1" fillId="10" borderId="0" xfId="0" applyFont="1" applyFill="1" applyBorder="1"/>
    <xf numFmtId="0" fontId="0" fillId="7" borderId="15" xfId="0" applyFill="1" applyBorder="1" applyAlignment="1">
      <alignment horizontal="center"/>
    </xf>
    <xf numFmtId="2" fontId="9" fillId="0" borderId="0" xfId="0" applyNumberFormat="1" applyFont="1" applyFill="1" applyBorder="1" applyAlignment="1" applyProtection="1">
      <alignment vertical="center"/>
      <protection hidden="1"/>
    </xf>
    <xf numFmtId="2" fontId="9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3" fontId="3" fillId="4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justify" vertical="center" wrapText="1"/>
    </xf>
    <xf numFmtId="1" fontId="2" fillId="4" borderId="2" xfId="3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Fill="1" applyBorder="1" applyAlignment="1">
      <alignment vertical="center"/>
    </xf>
    <xf numFmtId="3" fontId="3" fillId="12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9" fontId="16" fillId="0" borderId="2" xfId="0" applyNumberFormat="1" applyFont="1" applyFill="1" applyBorder="1" applyAlignment="1">
      <alignment horizontal="center" vertical="center" wrapText="1"/>
    </xf>
    <xf numFmtId="9" fontId="2" fillId="4" borderId="2" xfId="3" applyFont="1" applyFill="1" applyBorder="1" applyAlignment="1" applyProtection="1">
      <alignment horizontal="center" vertical="center"/>
      <protection locked="0"/>
    </xf>
    <xf numFmtId="0" fontId="9" fillId="13" borderId="0" xfId="0" applyFont="1" applyFill="1"/>
    <xf numFmtId="0" fontId="9" fillId="12" borderId="0" xfId="0" applyFont="1" applyFill="1"/>
    <xf numFmtId="0" fontId="0" fillId="0" borderId="2" xfId="0" applyBorder="1"/>
    <xf numFmtId="9" fontId="12" fillId="0" borderId="2" xfId="0" applyNumberFormat="1" applyFont="1" applyFill="1" applyBorder="1" applyAlignment="1">
      <alignment horizontal="center" vertical="center" wrapText="1"/>
    </xf>
    <xf numFmtId="9" fontId="2" fillId="0" borderId="2" xfId="3" applyFont="1" applyFill="1" applyBorder="1" applyAlignment="1" applyProtection="1">
      <alignment horizontal="center" vertical="center"/>
      <protection locked="0"/>
    </xf>
    <xf numFmtId="0" fontId="2" fillId="12" borderId="2" xfId="0" applyFont="1" applyFill="1" applyBorder="1" applyAlignment="1">
      <alignment horizontal="justify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justify" wrapText="1"/>
    </xf>
    <xf numFmtId="0" fontId="1" fillId="8" borderId="6" xfId="0" applyFont="1" applyFill="1" applyBorder="1" applyAlignment="1">
      <alignment horizontal="center" vertical="justify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12" borderId="2" xfId="0" applyFont="1" applyFill="1" applyBorder="1" applyAlignment="1">
      <alignment horizontal="center" vertical="center" wrapText="1"/>
    </xf>
    <xf numFmtId="3" fontId="3" fillId="12" borderId="2" xfId="0" applyNumberFormat="1" applyFont="1" applyFill="1" applyBorder="1" applyAlignment="1">
      <alignment horizontal="center" vertical="center" wrapText="1"/>
    </xf>
    <xf numFmtId="3" fontId="3" fillId="12" borderId="3" xfId="0" applyNumberFormat="1" applyFont="1" applyFill="1" applyBorder="1" applyAlignment="1">
      <alignment horizontal="center" vertical="center" wrapText="1"/>
    </xf>
    <xf numFmtId="3" fontId="3" fillId="12" borderId="21" xfId="0" applyNumberFormat="1" applyFont="1" applyFill="1" applyBorder="1" applyAlignment="1">
      <alignment horizontal="center" vertical="center" wrapText="1"/>
    </xf>
    <xf numFmtId="3" fontId="3" fillId="12" borderId="6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21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22" fillId="3" borderId="23" xfId="2" applyFont="1" applyBorder="1" applyAlignment="1">
      <alignment horizontal="center" vertical="justify" wrapText="1"/>
    </xf>
    <xf numFmtId="0" fontId="22" fillId="3" borderId="24" xfId="2" applyFont="1" applyBorder="1" applyAlignment="1">
      <alignment horizontal="center" vertical="justify" wrapText="1"/>
    </xf>
    <xf numFmtId="164" fontId="21" fillId="2" borderId="25" xfId="1" applyNumberFormat="1" applyFont="1" applyBorder="1" applyAlignment="1">
      <alignment horizontal="center" vertical="center"/>
    </xf>
    <xf numFmtId="164" fontId="21" fillId="2" borderId="26" xfId="1" applyNumberFormat="1" applyFont="1" applyBorder="1" applyAlignment="1">
      <alignment horizontal="center" vertical="center"/>
    </xf>
    <xf numFmtId="0" fontId="18" fillId="3" borderId="23" xfId="2" applyFont="1" applyBorder="1" applyAlignment="1">
      <alignment horizontal="center" vertical="justify" wrapText="1"/>
    </xf>
    <xf numFmtId="0" fontId="18" fillId="3" borderId="24" xfId="2" applyFont="1" applyBorder="1" applyAlignment="1">
      <alignment horizontal="center" vertical="justify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2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11" borderId="8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3" fillId="0" borderId="27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</cellXfs>
  <cellStyles count="4">
    <cellStyle name="40% - Énfasis2" xfId="1" builtinId="35"/>
    <cellStyle name="Cálculo" xfId="2" builtinId="22"/>
    <cellStyle name="Normal" xfId="0" builtinId="0"/>
    <cellStyle name="Porcentaje" xfId="3" builtinId="5"/>
  </cellStyles>
  <dxfs count="178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CO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CO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GOBIERNO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 lang="es-CO"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 lang="es-CO"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CO"/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Hoja2!$A$10:$A$12</c:f>
              <c:strCache>
                <c:ptCount val="3"/>
                <c:pt idx="0">
                  <c:v>TABLERO DE CONTROL TURISMO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Hoja2!$B$10:$B$12</c:f>
              <c:numCache>
                <c:formatCode>_(* #,##0_);_(* \(#,##0\);_(* "-"??_);_(@_)</c:formatCode>
                <c:ptCount val="3"/>
                <c:pt idx="1">
                  <c:v>18.545535714285716</c:v>
                </c:pt>
                <c:pt idx="2">
                  <c:v>22.454464285714284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CO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CO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GOBIERNO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 lang="es-CO"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 lang="es-CO"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CO"/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Hoja2!$A$6:$A$8</c:f>
              <c:strCache>
                <c:ptCount val="3"/>
                <c:pt idx="0">
                  <c:v>TABLERO DE CONTROL TURISMO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Hoja2!$B$6:$B$8</c:f>
              <c:numCache>
                <c:formatCode>_(* #,##0_);_(* \(#,##0\);_(* "-"??_);_(@_)</c:formatCode>
                <c:ptCount val="3"/>
                <c:pt idx="1">
                  <c:v>27</c:v>
                </c:pt>
                <c:pt idx="2">
                  <c:v>102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s-CO" sz="1600"/>
              <a:t>Avance físico de la Meta del cuatrienio GOBIERNO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 lang="es-CO"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 lang="es-CO"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CO"/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Hoja2!$B$2:$B$4</c:f>
              <c:numCache>
                <c:formatCode>_(* #,##0_);_(* \(#,##0\);_(* "-"??_);_(@_)</c:formatCode>
                <c:ptCount val="3"/>
                <c:pt idx="1">
                  <c:v>26.383403583051351</c:v>
                </c:pt>
                <c:pt idx="2">
                  <c:v>26.616596416948649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CO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2014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CO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GOBIERNO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 lang="es-CO"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 lang="es-CO"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CO"/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Hoja2!$A$14:$A$16</c:f>
              <c:strCache>
                <c:ptCount val="3"/>
                <c:pt idx="0">
                  <c:v>TABLERO DE CONTROL TURISMO 2014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Hoja2!$B$14:$B$16</c:f>
              <c:numCache>
                <c:formatCode>_(* #,##0_);_(* \(#,##0\);_(* "-"??_);_(@_)</c:formatCode>
                <c:ptCount val="3"/>
                <c:pt idx="1">
                  <c:v>17.098039215686274</c:v>
                </c:pt>
                <c:pt idx="2">
                  <c:v>19.901960784313726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hPercent val="138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9376395747141777"/>
          <c:y val="0.10097657604120254"/>
          <c:w val="0.47861520134841934"/>
          <c:h val="0.8906376797239967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Hoja2!$F$2</c:f>
              <c:strCache>
                <c:ptCount val="1"/>
                <c:pt idx="0">
                  <c:v>CUATRIENIO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3.524492606740992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109855618330205E-3"/>
                  <c:y val="8.65570021569086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3.97908058522387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0217734082674721E-3"/>
                  <c:y val="1.249525739975572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10787846434452E-3"/>
                  <c:y val="1.40108105298718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109855618330218E-3"/>
                  <c:y val="4.109820430861988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5109855618330218E-3"/>
                  <c:y val="-5.791169668147921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Hoja2!$E$3:$E$9</c:f>
              <c:strCache>
                <c:ptCount val="7"/>
                <c:pt idx="0">
                  <c:v>MIS DERECHOS TAMBIEN SON TUS DERECHOS</c:v>
                </c:pt>
                <c:pt idx="1">
                  <c:v>SAN ANDRES TERRITORIO DE PAZ Y CONVIVENCIA</c:v>
                </c:pt>
                <c:pt idx="2">
                  <c:v>EL DEBER DE ESCUCHAR Y EL DERECHO A PARTICIPAR</c:v>
                </c:pt>
                <c:pt idx="3">
                  <c:v>VIA LIBRE PARA LA CONVIVENCIA Y EL ENCUENTRO CIUDADANO</c:v>
                </c:pt>
                <c:pt idx="4">
                  <c:v>GESTION INTEGRAL DE RIESGOS Y ADAPTACION AL CAMBIO CLIMATICO</c:v>
                </c:pt>
                <c:pt idx="5">
                  <c:v>SISTEMA DE RESPONSABILIDAD PENAL PARA ADOLESCENTES</c:v>
                </c:pt>
                <c:pt idx="6">
                  <c:v>PADRES RESPONSABLES, NIÑOS SEGUROS</c:v>
                </c:pt>
              </c:strCache>
            </c:strRef>
          </c:cat>
          <c:val>
            <c:numRef>
              <c:f>Hoja2!$F$3:$F$9</c:f>
              <c:numCache>
                <c:formatCode>0.00</c:formatCode>
                <c:ptCount val="7"/>
                <c:pt idx="0">
                  <c:v>50</c:v>
                </c:pt>
                <c:pt idx="1">
                  <c:v>34.946712826256658</c:v>
                </c:pt>
                <c:pt idx="2">
                  <c:v>74.929721441349344</c:v>
                </c:pt>
                <c:pt idx="3">
                  <c:v>50</c:v>
                </c:pt>
                <c:pt idx="4">
                  <c:v>52.678571428571431</c:v>
                </c:pt>
                <c:pt idx="5">
                  <c:v>25</c:v>
                </c:pt>
                <c:pt idx="6">
                  <c:v>68.75</c:v>
                </c:pt>
              </c:numCache>
            </c:numRef>
          </c:val>
        </c:ser>
        <c:ser>
          <c:idx val="1"/>
          <c:order val="1"/>
          <c:tx>
            <c:strRef>
              <c:f>Hoja2!$G$2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-2.5109855618330205E-3"/>
                  <c:y val="2.54268340219848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64026402640264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554927809165096E-2"/>
                  <c:y val="2.123411553753800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05901310358805E-3"/>
                  <c:y val="2.055040149684259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5329566854990598E-3"/>
                  <c:y val="2.677685091343780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065913370998116E-2"/>
                  <c:y val="-2.677685091343780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2.640264026402645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Hoja2!$E$3:$E$9</c:f>
              <c:strCache>
                <c:ptCount val="7"/>
                <c:pt idx="0">
                  <c:v>MIS DERECHOS TAMBIEN SON TUS DERECHOS</c:v>
                </c:pt>
                <c:pt idx="1">
                  <c:v>SAN ANDRES TERRITORIO DE PAZ Y CONVIVENCIA</c:v>
                </c:pt>
                <c:pt idx="2">
                  <c:v>EL DEBER DE ESCUCHAR Y EL DERECHO A PARTICIPAR</c:v>
                </c:pt>
                <c:pt idx="3">
                  <c:v>VIA LIBRE PARA LA CONVIVENCIA Y EL ENCUENTRO CIUDADANO</c:v>
                </c:pt>
                <c:pt idx="4">
                  <c:v>GESTION INTEGRAL DE RIESGOS Y ADAPTACION AL CAMBIO CLIMATICO</c:v>
                </c:pt>
                <c:pt idx="5">
                  <c:v>SISTEMA DE RESPONSABILIDAD PENAL PARA ADOLESCENTES</c:v>
                </c:pt>
                <c:pt idx="6">
                  <c:v>PADRES RESPONSABLES, NIÑOS SEGUROS</c:v>
                </c:pt>
              </c:strCache>
            </c:strRef>
          </c:cat>
          <c:val>
            <c:numRef>
              <c:f>Hoja2!$G$3:$G$9</c:f>
              <c:numCache>
                <c:formatCode>0.00</c:formatCode>
                <c:ptCount val="7"/>
                <c:pt idx="0">
                  <c:v>50</c:v>
                </c:pt>
                <c:pt idx="1">
                  <c:v>58.467023172905527</c:v>
                </c:pt>
                <c:pt idx="2">
                  <c:v>72.222222222222214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6696064"/>
        <c:axId val="106710144"/>
        <c:axId val="0"/>
      </c:bar3DChart>
      <c:catAx>
        <c:axId val="10669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106710144"/>
        <c:crosses val="autoZero"/>
        <c:auto val="1"/>
        <c:lblAlgn val="ctr"/>
        <c:lblOffset val="100"/>
        <c:noMultiLvlLbl val="0"/>
      </c:catAx>
      <c:valAx>
        <c:axId val="10671014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one"/>
        <c:crossAx val="106696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16"/>
          <c:dPt>
            <c:idx val="0"/>
            <c:bubble3D val="0"/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4.4692737430167599E-2"/>
                  <c:y val="0.45820433436532509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CO"/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23463687150838E-2"/>
                  <c:y val="-0.3261093911248710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CO"/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CO"/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Hoja2!$B$2:$B$4</c:f>
              <c:numCache>
                <c:formatCode>_(* #,##0_);_(* \(#,##0\);_(* "-"??_);_(@_)</c:formatCode>
                <c:ptCount val="3"/>
                <c:pt idx="1">
                  <c:v>26.383403583051351</c:v>
                </c:pt>
                <c:pt idx="2">
                  <c:v>26.616596416948649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979563999153015E-2"/>
          <c:y val="5.026752389896217E-2"/>
          <c:w val="0.95004712591038687"/>
          <c:h val="0.91169736810421631"/>
        </c:manualLayout>
      </c:layout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5.2532833020637902E-2"/>
                  <c:y val="0.5382262996941895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CO"/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7529706066291436E-2"/>
                  <c:y val="-0.45667686034658511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lang="es-CO"/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CO"/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Hoja2!$A$14:$A$16</c:f>
              <c:strCache>
                <c:ptCount val="3"/>
                <c:pt idx="0">
                  <c:v>TABLERO DE CONTROL TURISMO 2014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Hoja2!$B$14:$B$16</c:f>
              <c:numCache>
                <c:formatCode>_(* #,##0_);_(* \(#,##0\);_(* "-"??_);_(@_)</c:formatCode>
                <c:ptCount val="3"/>
                <c:pt idx="1">
                  <c:v>17.098039215686274</c:v>
                </c:pt>
                <c:pt idx="2">
                  <c:v>19.901960784313726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261560</xdr:colOff>
      <xdr:row>1</xdr:row>
      <xdr:rowOff>10583</xdr:rowOff>
    </xdr:to>
    <xdr:pic>
      <xdr:nvPicPr>
        <xdr:cNvPr id="3087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04417" cy="92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556683</xdr:colOff>
      <xdr:row>0</xdr:row>
      <xdr:rowOff>0</xdr:rowOff>
    </xdr:from>
    <xdr:to>
      <xdr:col>27</xdr:col>
      <xdr:colOff>19050</xdr:colOff>
      <xdr:row>0</xdr:row>
      <xdr:rowOff>904875</xdr:rowOff>
    </xdr:to>
    <xdr:pic>
      <xdr:nvPicPr>
        <xdr:cNvPr id="308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89600" y="0"/>
          <a:ext cx="87757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57150</xdr:rowOff>
    </xdr:from>
    <xdr:to>
      <xdr:col>7</xdr:col>
      <xdr:colOff>19050</xdr:colOff>
      <xdr:row>30</xdr:row>
      <xdr:rowOff>133350</xdr:rowOff>
    </xdr:to>
    <xdr:graphicFrame macro="">
      <xdr:nvGraphicFramePr>
        <xdr:cNvPr id="412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142875</xdr:rowOff>
    </xdr:from>
    <xdr:to>
      <xdr:col>14</xdr:col>
      <xdr:colOff>0</xdr:colOff>
      <xdr:row>15</xdr:row>
      <xdr:rowOff>28575</xdr:rowOff>
    </xdr:to>
    <xdr:graphicFrame macro="">
      <xdr:nvGraphicFramePr>
        <xdr:cNvPr id="412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0</xdr:row>
      <xdr:rowOff>161925</xdr:rowOff>
    </xdr:from>
    <xdr:to>
      <xdr:col>7</xdr:col>
      <xdr:colOff>19050</xdr:colOff>
      <xdr:row>15</xdr:row>
      <xdr:rowOff>47625</xdr:rowOff>
    </xdr:to>
    <xdr:graphicFrame macro="">
      <xdr:nvGraphicFramePr>
        <xdr:cNvPr id="412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752475</xdr:colOff>
      <xdr:row>16</xdr:row>
      <xdr:rowOff>57150</xdr:rowOff>
    </xdr:from>
    <xdr:to>
      <xdr:col>13</xdr:col>
      <xdr:colOff>752475</xdr:colOff>
      <xdr:row>30</xdr:row>
      <xdr:rowOff>133350</xdr:rowOff>
    </xdr:to>
    <xdr:graphicFrame macro="">
      <xdr:nvGraphicFramePr>
        <xdr:cNvPr id="412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0</xdr:row>
      <xdr:rowOff>981075</xdr:rowOff>
    </xdr:to>
    <xdr:pic>
      <xdr:nvPicPr>
        <xdr:cNvPr id="9241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50863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27</xdr:row>
      <xdr:rowOff>28575</xdr:rowOff>
    </xdr:from>
    <xdr:to>
      <xdr:col>6</xdr:col>
      <xdr:colOff>685800</xdr:colOff>
      <xdr:row>46</xdr:row>
      <xdr:rowOff>123825</xdr:rowOff>
    </xdr:to>
    <xdr:graphicFrame macro="">
      <xdr:nvGraphicFramePr>
        <xdr:cNvPr id="9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</xdr:row>
      <xdr:rowOff>19050</xdr:rowOff>
    </xdr:from>
    <xdr:to>
      <xdr:col>6</xdr:col>
      <xdr:colOff>714375</xdr:colOff>
      <xdr:row>23</xdr:row>
      <xdr:rowOff>47625</xdr:rowOff>
    </xdr:to>
    <xdr:graphicFrame macro="">
      <xdr:nvGraphicFramePr>
        <xdr:cNvPr id="924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7</xdr:row>
      <xdr:rowOff>0</xdr:rowOff>
    </xdr:from>
    <xdr:to>
      <xdr:col>13</xdr:col>
      <xdr:colOff>704850</xdr:colOff>
      <xdr:row>23</xdr:row>
      <xdr:rowOff>66675</xdr:rowOff>
    </xdr:to>
    <xdr:graphicFrame macro="">
      <xdr:nvGraphicFramePr>
        <xdr:cNvPr id="924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6"/>
  <sheetViews>
    <sheetView zoomScale="70" zoomScaleNormal="70" workbookViewId="0">
      <selection activeCell="C8" sqref="C8"/>
    </sheetView>
  </sheetViews>
  <sheetFormatPr baseColWidth="10" defaultColWidth="0" defaultRowHeight="16.5" x14ac:dyDescent="0.3"/>
  <cols>
    <col min="1" max="1" width="16.28515625" style="86" customWidth="1"/>
    <col min="2" max="2" width="13.42578125" style="86" customWidth="1"/>
    <col min="3" max="3" width="20.7109375" style="86" customWidth="1"/>
    <col min="4" max="4" width="15" style="86" customWidth="1"/>
    <col min="5" max="5" width="11.28515625" style="86" hidden="1" customWidth="1"/>
    <col min="6" max="6" width="9.28515625" style="86" customWidth="1"/>
    <col min="7" max="7" width="6.28515625" style="86" customWidth="1"/>
    <col min="8" max="8" width="5.28515625" style="86" customWidth="1"/>
    <col min="9" max="9" width="5.28515625" style="86" hidden="1" customWidth="1"/>
    <col min="10" max="10" width="6.140625" style="86" customWidth="1"/>
    <col min="11" max="11" width="6.28515625" style="86" hidden="1" customWidth="1"/>
    <col min="12" max="12" width="5.140625" style="86" customWidth="1"/>
    <col min="13" max="13" width="6.28515625" style="86" customWidth="1"/>
    <col min="14" max="14" width="6.28515625" style="86" hidden="1" customWidth="1"/>
    <col min="15" max="15" width="6.28515625" style="86" customWidth="1"/>
    <col min="16" max="16" width="6.28515625" style="86" hidden="1" customWidth="1"/>
    <col min="17" max="18" width="5.140625" style="86" customWidth="1"/>
    <col min="19" max="19" width="5.140625" style="86" hidden="1" customWidth="1"/>
    <col min="20" max="20" width="6.42578125" style="86" customWidth="1"/>
    <col min="21" max="21" width="6.28515625" style="86" hidden="1" customWidth="1"/>
    <col min="22" max="24" width="5.140625" style="86" customWidth="1"/>
    <col min="25" max="25" width="5.140625" style="86" hidden="1" customWidth="1"/>
    <col min="26" max="26" width="19.7109375" style="86" hidden="1" customWidth="1"/>
    <col min="27" max="27" width="22" style="86" customWidth="1"/>
    <col min="28" max="28" width="10.7109375" style="86" hidden="1"/>
    <col min="29" max="29" width="26.28515625" style="86" hidden="1"/>
    <col min="30" max="35" width="0" style="86" hidden="1"/>
    <col min="36" max="16384" width="11.42578125" style="86" hidden="1"/>
  </cols>
  <sheetData>
    <row r="1" spans="1:35" s="1" customFormat="1" ht="71.25" customHeight="1" x14ac:dyDescent="0.3">
      <c r="A1" s="93" t="s">
        <v>3</v>
      </c>
      <c r="B1" s="94"/>
      <c r="C1" s="95"/>
      <c r="D1" s="2"/>
      <c r="E1" s="28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35" s="1" customFormat="1" x14ac:dyDescent="0.3">
      <c r="A2" s="97" t="s">
        <v>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5" s="1" customFormat="1" x14ac:dyDescent="0.3">
      <c r="A3" s="98" t="s">
        <v>170</v>
      </c>
      <c r="B3" s="98"/>
      <c r="C3" s="98"/>
      <c r="D3" s="98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D3" s="1" t="str">
        <f>+A3</f>
        <v>SECRETARIA DE PLANEACION -FECHA DE CORTE DICIEMBRE 31  DEL 2014</v>
      </c>
    </row>
    <row r="4" spans="1:35" s="1" customFormat="1" ht="16.5" customHeight="1" x14ac:dyDescent="0.3">
      <c r="A4" s="98" t="s">
        <v>9</v>
      </c>
      <c r="B4" s="98" t="s">
        <v>10</v>
      </c>
      <c r="C4" s="100" t="s">
        <v>0</v>
      </c>
      <c r="D4" s="100" t="s">
        <v>4</v>
      </c>
      <c r="E4" s="29"/>
      <c r="F4" s="105" t="s">
        <v>5</v>
      </c>
      <c r="G4" s="107" t="s">
        <v>1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  <c r="Z4" s="77"/>
      <c r="AA4" s="100" t="s">
        <v>2</v>
      </c>
    </row>
    <row r="5" spans="1:35" s="1" customFormat="1" x14ac:dyDescent="0.3">
      <c r="A5" s="98"/>
      <c r="B5" s="98"/>
      <c r="C5" s="101"/>
      <c r="D5" s="101"/>
      <c r="E5" s="30"/>
      <c r="F5" s="106"/>
      <c r="G5" s="102">
        <v>2012</v>
      </c>
      <c r="H5" s="103"/>
      <c r="I5" s="103"/>
      <c r="J5" s="103"/>
      <c r="K5" s="104"/>
      <c r="L5" s="102">
        <v>2013</v>
      </c>
      <c r="M5" s="103"/>
      <c r="N5" s="103"/>
      <c r="O5" s="103"/>
      <c r="P5" s="104"/>
      <c r="Q5" s="102">
        <v>2014</v>
      </c>
      <c r="R5" s="103"/>
      <c r="S5" s="103"/>
      <c r="T5" s="103"/>
      <c r="U5" s="104"/>
      <c r="V5" s="98">
        <v>2015</v>
      </c>
      <c r="W5" s="98"/>
      <c r="X5" s="98"/>
      <c r="Y5" s="98"/>
      <c r="Z5" s="76" t="s">
        <v>122</v>
      </c>
      <c r="AA5" s="101"/>
    </row>
    <row r="6" spans="1:35" s="1" customFormat="1" x14ac:dyDescent="0.3">
      <c r="A6" s="15"/>
      <c r="B6" s="16"/>
      <c r="C6" s="3"/>
      <c r="D6" s="3"/>
      <c r="E6" s="3"/>
      <c r="F6" s="17"/>
      <c r="G6" s="18" t="s">
        <v>6</v>
      </c>
      <c r="H6" s="10" t="s">
        <v>7</v>
      </c>
      <c r="I6" s="10"/>
      <c r="J6" s="10"/>
      <c r="K6" s="10"/>
      <c r="L6" s="18" t="s">
        <v>6</v>
      </c>
      <c r="M6" s="10" t="s">
        <v>7</v>
      </c>
      <c r="N6" s="10"/>
      <c r="O6" s="10"/>
      <c r="P6" s="10"/>
      <c r="Q6" s="18" t="s">
        <v>6</v>
      </c>
      <c r="R6" s="10" t="s">
        <v>7</v>
      </c>
      <c r="S6" s="10"/>
      <c r="T6" s="10"/>
      <c r="U6" s="10"/>
      <c r="V6" s="18" t="s">
        <v>6</v>
      </c>
      <c r="W6" s="10" t="s">
        <v>7</v>
      </c>
      <c r="X6" s="19"/>
      <c r="Y6" s="19"/>
      <c r="Z6" s="78"/>
      <c r="AA6" s="3"/>
    </row>
    <row r="7" spans="1:35" s="1" customFormat="1" ht="101.25" x14ac:dyDescent="0.3">
      <c r="A7" s="117" t="s">
        <v>14</v>
      </c>
      <c r="B7" s="110" t="s">
        <v>19</v>
      </c>
      <c r="C7" s="13" t="s">
        <v>28</v>
      </c>
      <c r="D7" s="4" t="s">
        <v>61</v>
      </c>
      <c r="E7" s="5" t="s">
        <v>12</v>
      </c>
      <c r="F7" s="11">
        <v>8</v>
      </c>
      <c r="G7" s="5">
        <v>2</v>
      </c>
      <c r="H7" s="5">
        <v>2</v>
      </c>
      <c r="I7" s="39">
        <f>IF(J7="NA",0,1)</f>
        <v>1</v>
      </c>
      <c r="J7" s="20">
        <f>IF(K7="NA","NA",IF(K7&gt;100,100,K7))</f>
        <v>100</v>
      </c>
      <c r="K7" s="21">
        <f>IF(G7&gt;0,(H7/G7)*100,IF(H7&gt;0,H7*100,"NA"))</f>
        <v>100</v>
      </c>
      <c r="L7" s="5">
        <v>2</v>
      </c>
      <c r="M7" s="51">
        <v>1</v>
      </c>
      <c r="N7" s="39">
        <f>IF(O7="NA",0,1)</f>
        <v>1</v>
      </c>
      <c r="O7" s="20">
        <f>IF(P7="NA","NA",IF(P7&gt;100,100,P7))</f>
        <v>50</v>
      </c>
      <c r="P7" s="21">
        <f>IF(L7&gt;0,(M7/L7)*100,IF(M7&gt;0,M7*100,"NA"))</f>
        <v>50</v>
      </c>
      <c r="Q7" s="5">
        <v>2</v>
      </c>
      <c r="R7" s="50">
        <v>1</v>
      </c>
      <c r="S7" s="39">
        <f>IF(T7="NA",0,1)</f>
        <v>1</v>
      </c>
      <c r="T7" s="20">
        <f>IF(U7="NA","NA",IF(U7&gt;100,100,U7))</f>
        <v>50</v>
      </c>
      <c r="U7" s="21">
        <f>IF(Q7&gt;0,(R7/Q7)*100,IF(R7&gt;0,R7*100,"NA"))</f>
        <v>50</v>
      </c>
      <c r="V7" s="5">
        <v>2</v>
      </c>
      <c r="W7" s="7">
        <v>0</v>
      </c>
      <c r="X7" s="20">
        <f>IF(Y7="NA","NA",IF(Y7&gt;100,100,Y7))</f>
        <v>0</v>
      </c>
      <c r="Y7" s="21">
        <f>IF(V7&gt;0,(W7/V7)*100,IF(W7&gt;0,W7*100,"NA"))</f>
        <v>0</v>
      </c>
      <c r="Z7" s="13" t="s">
        <v>123</v>
      </c>
      <c r="AA7" s="22">
        <f>IF(AB7&gt;100,100,AB7)</f>
        <v>50</v>
      </c>
      <c r="AB7" s="23">
        <f>IF(E7="a",(H7+M7+R7+W7)/F7*100,IF(E7=2015,(W7/F7)*100,IF(E7=2014,(R7/F7)*100,IF(E7=2013,(M7/F7)*100,IF(E7=2012,(H7/F7)*100,0)))))</f>
        <v>50</v>
      </c>
      <c r="AC7" s="37"/>
      <c r="AD7" s="87" t="str">
        <f>+A7</f>
        <v>MIS DERECHOS TAMBIEN SON TUS DERECHOS</v>
      </c>
      <c r="AH7" s="57">
        <f>AVERAGE(AA7:AA9)</f>
        <v>50</v>
      </c>
      <c r="AI7" s="57">
        <f>AVERAGE(T7:T9)</f>
        <v>50</v>
      </c>
    </row>
    <row r="8" spans="1:35" s="1" customFormat="1" ht="192.75" customHeight="1" x14ac:dyDescent="0.3">
      <c r="A8" s="118"/>
      <c r="B8" s="110"/>
      <c r="C8" s="12" t="s">
        <v>29</v>
      </c>
      <c r="D8" s="4" t="s">
        <v>62</v>
      </c>
      <c r="E8" s="5">
        <v>2014</v>
      </c>
      <c r="F8" s="8">
        <v>1</v>
      </c>
      <c r="G8" s="8">
        <v>0.2</v>
      </c>
      <c r="H8" s="8">
        <v>0.2</v>
      </c>
      <c r="I8" s="39">
        <f>IF(J8="NA",0,1)</f>
        <v>1</v>
      </c>
      <c r="J8" s="20">
        <f>IF(K8="NA","NA",IF(K8&gt;100,100,K8))</f>
        <v>100</v>
      </c>
      <c r="K8" s="21">
        <f>IF(G8&gt;0,(H8/G8)*100,IF(H8&gt;0,H8*100,"NA"))</f>
        <v>100</v>
      </c>
      <c r="L8" s="8">
        <v>0.3</v>
      </c>
      <c r="M8" s="52">
        <v>0</v>
      </c>
      <c r="N8" s="39">
        <f>IF(O8="NA",0,1)</f>
        <v>1</v>
      </c>
      <c r="O8" s="20">
        <f>IF(P8="NA","NA",IF(P8&gt;100,100,P8))</f>
        <v>0</v>
      </c>
      <c r="P8" s="21">
        <f>IF(L8&gt;0,(M8/L8)*100,IF(M8&gt;0,M8*100,"NA"))</f>
        <v>0</v>
      </c>
      <c r="Q8" s="8">
        <v>0.25</v>
      </c>
      <c r="R8" s="56">
        <v>25</v>
      </c>
      <c r="S8" s="39">
        <f>IF(T8="NA",0,1)</f>
        <v>1</v>
      </c>
      <c r="T8" s="20">
        <f>IF(U8="NA","NA",IF(U8&gt;100,100,U8))</f>
        <v>100</v>
      </c>
      <c r="U8" s="21">
        <f>IF(Q8&gt;0,(R8/Q8)*100,IF(R8&gt;0,R8*100,"NA"))</f>
        <v>10000</v>
      </c>
      <c r="V8" s="8">
        <v>1</v>
      </c>
      <c r="W8" s="7">
        <v>0</v>
      </c>
      <c r="X8" s="20">
        <f>IF(Y8="NA","NA",IF(Y8&gt;100,100,Y8))</f>
        <v>0</v>
      </c>
      <c r="Y8" s="21">
        <f>IF(V8&gt;0,(W8/V8)*100,IF(W8&gt;0,W8*100,"NA"))</f>
        <v>0</v>
      </c>
      <c r="Z8" s="13" t="s">
        <v>124</v>
      </c>
      <c r="AA8" s="22">
        <f>IF(AB8&gt;100,100,AB8)</f>
        <v>100</v>
      </c>
      <c r="AB8" s="23">
        <f>IF(E8="a",(H8+M8+R8+W8)/F8*100,IF(E8=2015,(W8/F8)*100,IF(E8=2014,(R8/F8)*100,IF(E8=2013,(M8/F8)*100,IF(E8=2012,(H8/F8)*100,0)))))</f>
        <v>2500</v>
      </c>
      <c r="AC8" s="37"/>
      <c r="AD8" s="87" t="str">
        <f>+A10</f>
        <v>SAN ANDRES TERRITORIO DE PAZ Y CONVIVENCIA</v>
      </c>
      <c r="AH8" s="57">
        <f>AVERAGE(AA10:AA23)</f>
        <v>34.946712826256658</v>
      </c>
      <c r="AI8" s="57">
        <f>AVERAGE(T10:T23)</f>
        <v>58.467023172905527</v>
      </c>
    </row>
    <row r="9" spans="1:35" s="1" customFormat="1" ht="85.5" customHeight="1" x14ac:dyDescent="0.3">
      <c r="A9" s="118"/>
      <c r="B9" s="110"/>
      <c r="C9" s="12" t="s">
        <v>30</v>
      </c>
      <c r="D9" s="4" t="s">
        <v>63</v>
      </c>
      <c r="E9" s="5" t="s">
        <v>12</v>
      </c>
      <c r="F9" s="11">
        <v>1</v>
      </c>
      <c r="G9" s="5">
        <v>0</v>
      </c>
      <c r="H9" s="5">
        <v>0</v>
      </c>
      <c r="I9" s="39">
        <f>IF(J9="NA",0,1)</f>
        <v>0</v>
      </c>
      <c r="J9" s="20" t="str">
        <f>IF(K9="NA","NA",IF(K9&gt;100,100,K9))</f>
        <v>NA</v>
      </c>
      <c r="K9" s="21" t="str">
        <f>IF(G9&gt;0,(H9/G9)*100,IF(H9&gt;0,H9*100,"NA"))</f>
        <v>NA</v>
      </c>
      <c r="L9" s="5">
        <v>0</v>
      </c>
      <c r="M9" s="51">
        <v>0</v>
      </c>
      <c r="N9" s="39">
        <f>IF(O9="NA",0,1)</f>
        <v>0</v>
      </c>
      <c r="O9" s="20" t="str">
        <f>IF(P9="NA","NA",IF(P9&gt;100,100,P9))</f>
        <v>NA</v>
      </c>
      <c r="P9" s="21" t="str">
        <f>IF(L9&gt;0,(M9/L9)*100,IF(M9&gt;0,M9*100,"NA"))</f>
        <v>NA</v>
      </c>
      <c r="Q9" s="6">
        <v>1</v>
      </c>
      <c r="R9" s="56">
        <v>0</v>
      </c>
      <c r="S9" s="39">
        <f>IF(T9="NA",0,1)</f>
        <v>1</v>
      </c>
      <c r="T9" s="20">
        <f>IF(U9="NA","NA",IF(U9&gt;100,100,U9))</f>
        <v>0</v>
      </c>
      <c r="U9" s="21">
        <f>IF(Q9&gt;0,(R9/Q9)*100,IF(R9&gt;0,R9*100,"NA"))</f>
        <v>0</v>
      </c>
      <c r="V9" s="5">
        <v>0</v>
      </c>
      <c r="W9" s="7">
        <v>0</v>
      </c>
      <c r="X9" s="20" t="str">
        <f>IF(Y9="NA","NA",IF(Y9&gt;100,100,Y9))</f>
        <v>NA</v>
      </c>
      <c r="Y9" s="21" t="str">
        <f>IF(V9&gt;0,(W9/V9)*100,IF(W9&gt;0,W9*100,"NA"))</f>
        <v>NA</v>
      </c>
      <c r="Z9" s="12" t="s">
        <v>125</v>
      </c>
      <c r="AA9" s="22">
        <f>IF(AB9&gt;100,100,AB9)</f>
        <v>0</v>
      </c>
      <c r="AB9" s="23">
        <f>IF(E9="a",(H9+M9+R9+W9)/F9*100,IF(E9=2015,(W9/F9)*100,IF(E9=2014,(R9/F9)*100,IF(E9=2013,(M9/F9)*100,IF(E9=2012,(H9/F9)*100,0)))))</f>
        <v>0</v>
      </c>
      <c r="AC9" s="37"/>
      <c r="AD9" s="87" t="str">
        <f>+A24</f>
        <v>EL DEBER DE ESCUCHAR Y EL DERECHO A PARTICIPAR</v>
      </c>
      <c r="AH9" s="57">
        <f>AVERAGE(AA24:AA36)</f>
        <v>74.929721441349344</v>
      </c>
      <c r="AI9" s="57">
        <f>AVERAGE(T24:T36)</f>
        <v>72.222222222222214</v>
      </c>
    </row>
    <row r="10" spans="1:35" s="1" customFormat="1" ht="105" customHeight="1" x14ac:dyDescent="0.3">
      <c r="A10" s="120" t="s">
        <v>15</v>
      </c>
      <c r="B10" s="110" t="s">
        <v>20</v>
      </c>
      <c r="C10" s="12" t="s">
        <v>31</v>
      </c>
      <c r="D10" s="4" t="s">
        <v>11</v>
      </c>
      <c r="E10" s="5" t="s">
        <v>12</v>
      </c>
      <c r="F10" s="11">
        <v>16</v>
      </c>
      <c r="G10" s="5">
        <v>0</v>
      </c>
      <c r="H10" s="5">
        <v>0</v>
      </c>
      <c r="I10" s="39">
        <f>IF(J10="NA",0,1)</f>
        <v>0</v>
      </c>
      <c r="J10" s="20" t="str">
        <f>IF(K10="NA","NA",IF(K10&gt;100,100,K10))</f>
        <v>NA</v>
      </c>
      <c r="K10" s="21" t="str">
        <f>IF(G10&gt;0,(H10/G10)*100,IF(H10&gt;0,H10*100,"NA"))</f>
        <v>NA</v>
      </c>
      <c r="L10" s="5">
        <v>6</v>
      </c>
      <c r="M10" s="51">
        <v>0</v>
      </c>
      <c r="N10" s="39">
        <f>IF(O10="NA",0,1)</f>
        <v>1</v>
      </c>
      <c r="O10" s="20">
        <f>IF(P10="NA","NA",IF(P10&gt;100,100,P10))</f>
        <v>0</v>
      </c>
      <c r="P10" s="21">
        <f>IF(L10&gt;0,(M10/L10)*100,IF(M10&gt;0,M10*100,"NA"))</f>
        <v>0</v>
      </c>
      <c r="Q10" s="5">
        <v>6</v>
      </c>
      <c r="R10" s="56">
        <v>0</v>
      </c>
      <c r="S10" s="39">
        <f>IF(T10="NA",0,1)</f>
        <v>1</v>
      </c>
      <c r="T10" s="20">
        <f>IF(U10="NA","NA",IF(U10&gt;100,100,U10))</f>
        <v>0</v>
      </c>
      <c r="U10" s="21">
        <f>IF(Q10&gt;0,(R10/Q10)*100,IF(R10&gt;0,R10*100,"NA"))</f>
        <v>0</v>
      </c>
      <c r="V10" s="5">
        <v>4</v>
      </c>
      <c r="W10" s="7">
        <v>0</v>
      </c>
      <c r="X10" s="20">
        <f>IF(Y10="NA","NA",IF(Y10&gt;100,100,Y10))</f>
        <v>0</v>
      </c>
      <c r="Y10" s="21">
        <f>IF(V10&gt;0,(W10/V10)*100,IF(W10&gt;0,W10*100,"NA"))</f>
        <v>0</v>
      </c>
      <c r="Z10" s="79" t="s">
        <v>126</v>
      </c>
      <c r="AA10" s="22">
        <f>IF(AB10&gt;100,100,AB10)</f>
        <v>0</v>
      </c>
      <c r="AB10" s="23">
        <f>IF(E10="a",(H10+M10+R10+W10)/F10*100,IF(E10=2015,(W10/F10)*100,IF(E10=2014,(R10/F10)*100,IF(E10=2013,(M10/F10)*100,IF(E10=2012,(H10/F10)*100,0)))))</f>
        <v>0</v>
      </c>
      <c r="AC10" s="37"/>
      <c r="AD10" s="1" t="str">
        <f>+A37</f>
        <v>VIA LIBRE PARA LA CONVIVENCIA Y EL ENCUENTRO CIUDADANO</v>
      </c>
      <c r="AH10" s="57">
        <f>AVERAGE(AA37:AA38)</f>
        <v>50</v>
      </c>
      <c r="AI10" s="57" t="e">
        <f>AVERAGE(T37:T38)</f>
        <v>#DIV/0!</v>
      </c>
    </row>
    <row r="11" spans="1:35" s="34" customFormat="1" ht="67.5" customHeight="1" x14ac:dyDescent="0.3">
      <c r="A11" s="121"/>
      <c r="B11" s="110"/>
      <c r="C11" s="32" t="s">
        <v>32</v>
      </c>
      <c r="D11" s="33" t="s">
        <v>64</v>
      </c>
      <c r="E11" s="7" t="s">
        <v>12</v>
      </c>
      <c r="F11" s="11">
        <v>23</v>
      </c>
      <c r="G11" s="7">
        <v>2</v>
      </c>
      <c r="H11" s="7">
        <v>2</v>
      </c>
      <c r="I11" s="39">
        <f t="shared" ref="I11:I40" si="0">IF(J11="NA",0,1)</f>
        <v>1</v>
      </c>
      <c r="J11" s="20">
        <f t="shared" ref="J11:J40" si="1">IF(K11="NA","NA",IF(K11&gt;100,100,K11))</f>
        <v>100</v>
      </c>
      <c r="K11" s="21">
        <f t="shared" ref="K11:K40" si="2">IF(G11&gt;0,(H11/G11)*100,IF(H11&gt;0,H11*100,"NA"))</f>
        <v>100</v>
      </c>
      <c r="L11" s="14">
        <v>7</v>
      </c>
      <c r="M11" s="51">
        <v>5</v>
      </c>
      <c r="N11" s="39">
        <f t="shared" ref="N11:N40" si="3">IF(O11="NA",0,1)</f>
        <v>1</v>
      </c>
      <c r="O11" s="20">
        <f t="shared" ref="O11:O40" si="4">IF(P11="NA","NA",IF(P11&gt;100,100,P11))</f>
        <v>71.428571428571431</v>
      </c>
      <c r="P11" s="21">
        <f t="shared" ref="P11:P40" si="5">IF(L11&gt;0,(M11/L11)*100,IF(M11&gt;0,M11*100,"NA"))</f>
        <v>71.428571428571431</v>
      </c>
      <c r="Q11" s="7">
        <v>6</v>
      </c>
      <c r="R11" s="56">
        <v>3</v>
      </c>
      <c r="S11" s="39">
        <f t="shared" ref="S11:S40" si="6">IF(T11="NA",0,1)</f>
        <v>1</v>
      </c>
      <c r="T11" s="20">
        <f t="shared" ref="T11:T40" si="7">IF(U11="NA","NA",IF(U11&gt;100,100,U11))</f>
        <v>50</v>
      </c>
      <c r="U11" s="21">
        <f t="shared" ref="U11:U40" si="8">IF(Q11&gt;0,(R11/Q11)*100,IF(R11&gt;0,R11*100,"NA"))</f>
        <v>50</v>
      </c>
      <c r="V11" s="7">
        <v>5</v>
      </c>
      <c r="W11" s="7">
        <v>0</v>
      </c>
      <c r="X11" s="20">
        <f t="shared" ref="X11:X41" si="9">IF(Y11="NA","NA",IF(Y11&gt;100,100,Y11))</f>
        <v>0</v>
      </c>
      <c r="Y11" s="21">
        <f t="shared" ref="Y11:Y40" si="10">IF(V11&gt;0,(W11/V11)*100,IF(W11&gt;0,W11*100,"NA"))</f>
        <v>0</v>
      </c>
      <c r="Z11" s="25"/>
      <c r="AA11" s="22">
        <f t="shared" ref="AA11:AA40" si="11">IF(AB11&gt;100,100,AB11)</f>
        <v>56.521739130434781</v>
      </c>
      <c r="AB11" s="23">
        <f>IF(E11="a",(H11+M11+R11+W11+3)/F11*100,IF(E11=2015,(W11/F11)*100,IF(E11=2014,(R11/F11)*100,IF(E11=2013,(M11/F11)*100,IF(E11=2012,(H11/F11)*100,0)))))</f>
        <v>56.521739130434781</v>
      </c>
      <c r="AC11" s="38"/>
      <c r="AD11" s="34" t="str">
        <f>+A39</f>
        <v>GESTION INTEGRAL DE RIESGOS Y ADAPTACION AL CAMBIO CLIMATICO</v>
      </c>
      <c r="AH11" s="57">
        <f>AVERAGE(AA39:AA52)</f>
        <v>52.678571428571431</v>
      </c>
      <c r="AI11" s="57">
        <f>AVERAGE(T39:T52)</f>
        <v>0</v>
      </c>
    </row>
    <row r="12" spans="1:35" s="1" customFormat="1" ht="45.75" x14ac:dyDescent="0.3">
      <c r="A12" s="121"/>
      <c r="B12" s="110"/>
      <c r="C12" s="12" t="s">
        <v>33</v>
      </c>
      <c r="D12" s="4" t="s">
        <v>65</v>
      </c>
      <c r="E12" s="5" t="s">
        <v>12</v>
      </c>
      <c r="F12" s="11">
        <v>1</v>
      </c>
      <c r="G12" s="5">
        <v>1</v>
      </c>
      <c r="H12" s="5">
        <v>1</v>
      </c>
      <c r="I12" s="39">
        <f t="shared" si="0"/>
        <v>1</v>
      </c>
      <c r="J12" s="20">
        <f t="shared" si="1"/>
        <v>100</v>
      </c>
      <c r="K12" s="21">
        <f t="shared" si="2"/>
        <v>100</v>
      </c>
      <c r="L12" s="5">
        <v>1</v>
      </c>
      <c r="M12" s="53">
        <v>0</v>
      </c>
      <c r="N12" s="39">
        <f t="shared" si="3"/>
        <v>1</v>
      </c>
      <c r="O12" s="20">
        <f t="shared" si="4"/>
        <v>0</v>
      </c>
      <c r="P12" s="21">
        <f t="shared" si="5"/>
        <v>0</v>
      </c>
      <c r="Q12" s="5">
        <v>1</v>
      </c>
      <c r="R12" s="56">
        <v>1</v>
      </c>
      <c r="S12" s="39">
        <f t="shared" si="6"/>
        <v>1</v>
      </c>
      <c r="T12" s="20">
        <f t="shared" si="7"/>
        <v>100</v>
      </c>
      <c r="U12" s="21">
        <f t="shared" si="8"/>
        <v>100</v>
      </c>
      <c r="V12" s="5">
        <v>1</v>
      </c>
      <c r="W12" s="7">
        <v>0</v>
      </c>
      <c r="X12" s="20">
        <f t="shared" si="9"/>
        <v>0</v>
      </c>
      <c r="Y12" s="21">
        <f t="shared" si="10"/>
        <v>0</v>
      </c>
      <c r="Z12" s="25"/>
      <c r="AA12" s="22">
        <f t="shared" si="11"/>
        <v>50</v>
      </c>
      <c r="AB12" s="26">
        <f>IF(E12="a",(H12+M12+R12+W12)/(G12+L12+Q12+V12)*100,IF(E12=2015,(W12/F12)*100,IF(E12=2014,(R12/F12)*100,IF(E12=2013,(M12/F12)*100,IF(E12=2012,(H12/F12)*100,0)))))</f>
        <v>50</v>
      </c>
      <c r="AC12" s="37"/>
      <c r="AD12" s="87" t="str">
        <f>+A53</f>
        <v>SISTEMA DE RESPONSABILIDAD PENAL PARA ADOLESCENTES</v>
      </c>
      <c r="AE12" s="34"/>
      <c r="AF12" s="34"/>
      <c r="AG12" s="34"/>
      <c r="AH12" s="58">
        <f>AVERAGE(AA53:AA54)</f>
        <v>25</v>
      </c>
      <c r="AI12" s="58">
        <f>AVERAGE(T53:T54)</f>
        <v>25</v>
      </c>
    </row>
    <row r="13" spans="1:35" s="1" customFormat="1" ht="98.25" customHeight="1" x14ac:dyDescent="0.3">
      <c r="A13" s="121"/>
      <c r="B13" s="110"/>
      <c r="C13" s="12" t="s">
        <v>34</v>
      </c>
      <c r="D13" s="4" t="s">
        <v>66</v>
      </c>
      <c r="E13" s="5" t="s">
        <v>12</v>
      </c>
      <c r="F13" s="11">
        <v>1</v>
      </c>
      <c r="G13" s="5">
        <v>0</v>
      </c>
      <c r="H13" s="5">
        <v>0</v>
      </c>
      <c r="I13" s="39">
        <f t="shared" si="0"/>
        <v>0</v>
      </c>
      <c r="J13" s="20" t="str">
        <f t="shared" si="1"/>
        <v>NA</v>
      </c>
      <c r="K13" s="21" t="str">
        <f t="shared" si="2"/>
        <v>NA</v>
      </c>
      <c r="L13" s="5">
        <v>1</v>
      </c>
      <c r="M13" s="53">
        <v>0</v>
      </c>
      <c r="N13" s="39">
        <f t="shared" si="3"/>
        <v>1</v>
      </c>
      <c r="O13" s="20">
        <f t="shared" si="4"/>
        <v>0</v>
      </c>
      <c r="P13" s="21">
        <f t="shared" si="5"/>
        <v>0</v>
      </c>
      <c r="Q13" s="5">
        <v>0</v>
      </c>
      <c r="R13" s="56">
        <v>0</v>
      </c>
      <c r="S13" s="39">
        <f t="shared" si="6"/>
        <v>0</v>
      </c>
      <c r="T13" s="20" t="str">
        <f t="shared" si="7"/>
        <v>NA</v>
      </c>
      <c r="U13" s="21" t="str">
        <f t="shared" si="8"/>
        <v>NA</v>
      </c>
      <c r="V13" s="5">
        <v>0</v>
      </c>
      <c r="W13" s="7">
        <v>0</v>
      </c>
      <c r="X13" s="20" t="str">
        <f t="shared" si="9"/>
        <v>NA</v>
      </c>
      <c r="Y13" s="21" t="str">
        <f t="shared" si="10"/>
        <v>NA</v>
      </c>
      <c r="Z13" s="79" t="s">
        <v>127</v>
      </c>
      <c r="AA13" s="22">
        <f t="shared" si="11"/>
        <v>0</v>
      </c>
      <c r="AB13" s="23">
        <f>IF(E13="a",(H13+M13+R13+W13)/F13*100,IF(E13=2015,(W13/F13)*100,IF(E13=2014,(R13/F13)*100,IF(E13=2013,(M13/F13)*100,IF(E13=2012,(H13/F13)*100,0)))))</f>
        <v>0</v>
      </c>
      <c r="AC13" s="37"/>
      <c r="AD13" s="1" t="str">
        <f>+A55</f>
        <v>PADRES RESPONSABLES, NIÑOS SEGUROS</v>
      </c>
      <c r="AH13" s="58">
        <f>AVERAGE(AA55:AA56)</f>
        <v>68.75</v>
      </c>
      <c r="AI13" s="58">
        <f>AVERAGE(T55:T56)</f>
        <v>0</v>
      </c>
    </row>
    <row r="14" spans="1:35" s="1" customFormat="1" ht="45.75" x14ac:dyDescent="0.3">
      <c r="A14" s="121"/>
      <c r="B14" s="110"/>
      <c r="C14" s="12" t="s">
        <v>35</v>
      </c>
      <c r="D14" s="4" t="s">
        <v>67</v>
      </c>
      <c r="E14" s="5" t="s">
        <v>12</v>
      </c>
      <c r="F14" s="11">
        <v>4</v>
      </c>
      <c r="G14" s="5">
        <v>1</v>
      </c>
      <c r="H14" s="5">
        <v>1</v>
      </c>
      <c r="I14" s="39">
        <f t="shared" si="0"/>
        <v>1</v>
      </c>
      <c r="J14" s="20">
        <f t="shared" si="1"/>
        <v>100</v>
      </c>
      <c r="K14" s="21">
        <f t="shared" si="2"/>
        <v>100</v>
      </c>
      <c r="L14" s="5">
        <v>1</v>
      </c>
      <c r="M14" s="53">
        <v>0</v>
      </c>
      <c r="N14" s="39">
        <f t="shared" si="3"/>
        <v>1</v>
      </c>
      <c r="O14" s="20">
        <f t="shared" si="4"/>
        <v>0</v>
      </c>
      <c r="P14" s="21">
        <f t="shared" si="5"/>
        <v>0</v>
      </c>
      <c r="Q14" s="5">
        <v>1</v>
      </c>
      <c r="R14" s="56">
        <v>1</v>
      </c>
      <c r="S14" s="39">
        <f t="shared" si="6"/>
        <v>1</v>
      </c>
      <c r="T14" s="20">
        <f t="shared" si="7"/>
        <v>100</v>
      </c>
      <c r="U14" s="21">
        <f t="shared" si="8"/>
        <v>100</v>
      </c>
      <c r="V14" s="5">
        <v>1</v>
      </c>
      <c r="W14" s="7">
        <v>0</v>
      </c>
      <c r="X14" s="20">
        <f t="shared" si="9"/>
        <v>0</v>
      </c>
      <c r="Y14" s="21">
        <f t="shared" si="10"/>
        <v>0</v>
      </c>
      <c r="Z14" s="25"/>
      <c r="AA14" s="22">
        <f t="shared" si="11"/>
        <v>50</v>
      </c>
      <c r="AB14" s="26">
        <f>IF(E14="a",(H14+M14+R14+W14)/(G14+L14+Q14+V14)*100,IF(E14=2015,(W14/F14)*100,IF(E14=2014,(R14/F14)*100,IF(E14=2013,(M14/F14)*100,IF(E14=2012,(H14/F14)*100,0)))))</f>
        <v>50</v>
      </c>
      <c r="AC14" s="37" t="s">
        <v>103</v>
      </c>
    </row>
    <row r="15" spans="1:35" s="1" customFormat="1" ht="72.75" customHeight="1" x14ac:dyDescent="0.3">
      <c r="A15" s="121"/>
      <c r="B15" s="110" t="s">
        <v>21</v>
      </c>
      <c r="C15" s="12" t="s">
        <v>36</v>
      </c>
      <c r="D15" s="4" t="s">
        <v>68</v>
      </c>
      <c r="E15" s="5">
        <v>2014</v>
      </c>
      <c r="F15" s="11">
        <v>61</v>
      </c>
      <c r="G15" s="5">
        <v>31</v>
      </c>
      <c r="H15" s="5">
        <v>31</v>
      </c>
      <c r="I15" s="39">
        <f t="shared" si="0"/>
        <v>1</v>
      </c>
      <c r="J15" s="20">
        <f t="shared" si="1"/>
        <v>100</v>
      </c>
      <c r="K15" s="21">
        <f t="shared" si="2"/>
        <v>100</v>
      </c>
      <c r="L15" s="5">
        <v>41</v>
      </c>
      <c r="M15" s="53">
        <v>0</v>
      </c>
      <c r="N15" s="39">
        <f t="shared" si="3"/>
        <v>1</v>
      </c>
      <c r="O15" s="20">
        <f t="shared" si="4"/>
        <v>0</v>
      </c>
      <c r="P15" s="21">
        <f t="shared" si="5"/>
        <v>0</v>
      </c>
      <c r="Q15" s="5">
        <v>51</v>
      </c>
      <c r="R15" s="56">
        <v>22</v>
      </c>
      <c r="S15" s="39">
        <f t="shared" si="6"/>
        <v>1</v>
      </c>
      <c r="T15" s="20">
        <f t="shared" si="7"/>
        <v>43.137254901960787</v>
      </c>
      <c r="U15" s="21">
        <f t="shared" si="8"/>
        <v>43.137254901960787</v>
      </c>
      <c r="V15" s="5">
        <v>61</v>
      </c>
      <c r="W15" s="7">
        <v>0</v>
      </c>
      <c r="X15" s="20">
        <f t="shared" si="9"/>
        <v>0</v>
      </c>
      <c r="Y15" s="21">
        <f t="shared" si="10"/>
        <v>0</v>
      </c>
      <c r="Z15" s="25"/>
      <c r="AA15" s="22">
        <f t="shared" si="11"/>
        <v>36.065573770491802</v>
      </c>
      <c r="AB15" s="23">
        <f>IF(E15="a",(H15+M15+R15+W15)/F15*100,IF(E15=2015,(W15/F15)*100,IF(E15=2014,(R15/F15)*100,IF(E15=2013,(M15/F15)*100,IF(E15=2012,(H15/F15)*100,0)))))</f>
        <v>36.065573770491802</v>
      </c>
      <c r="AC15" s="37" t="s">
        <v>104</v>
      </c>
    </row>
    <row r="16" spans="1:35" s="1" customFormat="1" ht="61.5" customHeight="1" x14ac:dyDescent="0.3">
      <c r="A16" s="121"/>
      <c r="B16" s="110"/>
      <c r="C16" s="12" t="s">
        <v>37</v>
      </c>
      <c r="D16" s="4" t="s">
        <v>69</v>
      </c>
      <c r="E16" s="5" t="s">
        <v>12</v>
      </c>
      <c r="F16" s="11">
        <v>1</v>
      </c>
      <c r="G16" s="5">
        <v>0</v>
      </c>
      <c r="H16" s="5">
        <v>0</v>
      </c>
      <c r="I16" s="39">
        <f t="shared" si="0"/>
        <v>0</v>
      </c>
      <c r="J16" s="20" t="str">
        <f t="shared" si="1"/>
        <v>NA</v>
      </c>
      <c r="K16" s="21" t="str">
        <f t="shared" si="2"/>
        <v>NA</v>
      </c>
      <c r="L16" s="5">
        <v>1</v>
      </c>
      <c r="M16" s="53">
        <v>1</v>
      </c>
      <c r="N16" s="39">
        <f t="shared" si="3"/>
        <v>1</v>
      </c>
      <c r="O16" s="20">
        <f t="shared" si="4"/>
        <v>100</v>
      </c>
      <c r="P16" s="21">
        <f t="shared" si="5"/>
        <v>100</v>
      </c>
      <c r="Q16" s="5">
        <v>1</v>
      </c>
      <c r="R16" s="56">
        <v>1</v>
      </c>
      <c r="S16" s="39">
        <f t="shared" si="6"/>
        <v>1</v>
      </c>
      <c r="T16" s="20">
        <f t="shared" si="7"/>
        <v>100</v>
      </c>
      <c r="U16" s="21">
        <f t="shared" si="8"/>
        <v>100</v>
      </c>
      <c r="V16" s="5">
        <v>1</v>
      </c>
      <c r="W16" s="7">
        <v>0</v>
      </c>
      <c r="X16" s="20">
        <f t="shared" si="9"/>
        <v>0</v>
      </c>
      <c r="Y16" s="21">
        <f t="shared" si="10"/>
        <v>0</v>
      </c>
      <c r="Z16" s="25"/>
      <c r="AA16" s="22">
        <f t="shared" si="11"/>
        <v>66.666666666666657</v>
      </c>
      <c r="AB16" s="26">
        <f>IF(E16="a",(H16+M16+R16+W16)/(G16+L16+Q16+V16)*100,IF(E16=2015,(W16/F16)*100,IF(E16=2014,(R16/F16)*100,IF(E16=2013,(M16/F16)*100,IF(E16=2012,(H16/F16)*100,0)))))</f>
        <v>66.666666666666657</v>
      </c>
      <c r="AC16" s="37" t="s">
        <v>102</v>
      </c>
    </row>
    <row r="17" spans="1:29" s="34" customFormat="1" ht="45.75" x14ac:dyDescent="0.3">
      <c r="A17" s="121"/>
      <c r="B17" s="110"/>
      <c r="C17" s="32" t="s">
        <v>38</v>
      </c>
      <c r="D17" s="33" t="s">
        <v>70</v>
      </c>
      <c r="E17" s="7">
        <v>2014</v>
      </c>
      <c r="F17" s="11">
        <v>6</v>
      </c>
      <c r="G17" s="7">
        <v>2</v>
      </c>
      <c r="H17" s="7">
        <v>0</v>
      </c>
      <c r="I17" s="39">
        <f t="shared" si="0"/>
        <v>1</v>
      </c>
      <c r="J17" s="20">
        <f t="shared" si="1"/>
        <v>0</v>
      </c>
      <c r="K17" s="21">
        <f t="shared" si="2"/>
        <v>0</v>
      </c>
      <c r="L17" s="7">
        <v>3</v>
      </c>
      <c r="M17" s="54">
        <v>4</v>
      </c>
      <c r="N17" s="39">
        <f t="shared" si="3"/>
        <v>1</v>
      </c>
      <c r="O17" s="20">
        <f t="shared" si="4"/>
        <v>100</v>
      </c>
      <c r="P17" s="21">
        <f t="shared" si="5"/>
        <v>133.33333333333331</v>
      </c>
      <c r="Q17" s="7">
        <v>5</v>
      </c>
      <c r="R17" s="56">
        <v>7</v>
      </c>
      <c r="S17" s="39">
        <f t="shared" si="6"/>
        <v>1</v>
      </c>
      <c r="T17" s="20">
        <f t="shared" si="7"/>
        <v>100</v>
      </c>
      <c r="U17" s="21">
        <f t="shared" si="8"/>
        <v>140</v>
      </c>
      <c r="V17" s="7">
        <v>6</v>
      </c>
      <c r="W17" s="7">
        <v>0</v>
      </c>
      <c r="X17" s="20">
        <f t="shared" si="9"/>
        <v>0</v>
      </c>
      <c r="Y17" s="21">
        <f t="shared" si="10"/>
        <v>0</v>
      </c>
      <c r="Z17" s="25"/>
      <c r="AA17" s="22">
        <f t="shared" si="11"/>
        <v>100</v>
      </c>
      <c r="AB17" s="23">
        <f>IF(E17="a",(H17+M17+R17+W17)/F17*100,IF(E17=2015,(W17/F17)*100,IF(E17=2014,(R17/F17)*100,IF(E17=2013,(M17/F17)*100,IF(E17=2012,(H17/F17)*100,0)))))</f>
        <v>116.66666666666667</v>
      </c>
      <c r="AC17" s="38"/>
    </row>
    <row r="18" spans="1:29" s="1" customFormat="1" ht="70.5" customHeight="1" x14ac:dyDescent="0.3">
      <c r="A18" s="121"/>
      <c r="B18" s="110" t="s">
        <v>22</v>
      </c>
      <c r="C18" s="12" t="s">
        <v>39</v>
      </c>
      <c r="D18" s="4" t="s">
        <v>71</v>
      </c>
      <c r="E18" s="5" t="s">
        <v>12</v>
      </c>
      <c r="F18" s="11">
        <v>1</v>
      </c>
      <c r="G18" s="5">
        <v>0</v>
      </c>
      <c r="H18" s="5">
        <v>0</v>
      </c>
      <c r="I18" s="39">
        <f t="shared" si="0"/>
        <v>0</v>
      </c>
      <c r="J18" s="20" t="str">
        <f t="shared" si="1"/>
        <v>NA</v>
      </c>
      <c r="K18" s="21" t="str">
        <f t="shared" si="2"/>
        <v>NA</v>
      </c>
      <c r="L18" s="5">
        <v>1</v>
      </c>
      <c r="M18" s="53">
        <v>0</v>
      </c>
      <c r="N18" s="39">
        <f t="shared" si="3"/>
        <v>1</v>
      </c>
      <c r="O18" s="20">
        <f t="shared" si="4"/>
        <v>0</v>
      </c>
      <c r="P18" s="21">
        <f t="shared" si="5"/>
        <v>0</v>
      </c>
      <c r="Q18" s="5">
        <v>0</v>
      </c>
      <c r="R18" s="56">
        <v>0</v>
      </c>
      <c r="S18" s="39">
        <f t="shared" si="6"/>
        <v>0</v>
      </c>
      <c r="T18" s="20" t="str">
        <f t="shared" si="7"/>
        <v>NA</v>
      </c>
      <c r="U18" s="21" t="str">
        <f t="shared" si="8"/>
        <v>NA</v>
      </c>
      <c r="V18" s="5">
        <v>0</v>
      </c>
      <c r="W18" s="7">
        <v>0</v>
      </c>
      <c r="X18" s="20" t="str">
        <f t="shared" si="9"/>
        <v>NA</v>
      </c>
      <c r="Y18" s="21" t="str">
        <f t="shared" si="10"/>
        <v>NA</v>
      </c>
      <c r="Z18" s="25"/>
      <c r="AA18" s="22">
        <f t="shared" si="11"/>
        <v>0</v>
      </c>
      <c r="AB18" s="23">
        <f>IF(E18="a",(H18+M18+R18+W18)/F18*100,IF(E18=2015,(W18/F18)*100,IF(E18=2014,(R18/F18)*100,IF(E18=2013,(M18/F18)*100,IF(E18=2012,(H18/F18)*100,0)))))</f>
        <v>0</v>
      </c>
      <c r="AC18" s="37"/>
    </row>
    <row r="19" spans="1:29" s="1" customFormat="1" ht="71.25" customHeight="1" x14ac:dyDescent="0.3">
      <c r="A19" s="121"/>
      <c r="B19" s="110"/>
      <c r="C19" s="12" t="s">
        <v>40</v>
      </c>
      <c r="D19" s="4" t="s">
        <v>72</v>
      </c>
      <c r="E19" s="5" t="s">
        <v>12</v>
      </c>
      <c r="F19" s="11">
        <v>1</v>
      </c>
      <c r="G19" s="5">
        <v>0</v>
      </c>
      <c r="H19" s="5">
        <v>0</v>
      </c>
      <c r="I19" s="39">
        <f t="shared" si="0"/>
        <v>0</v>
      </c>
      <c r="J19" s="20" t="str">
        <f t="shared" si="1"/>
        <v>NA</v>
      </c>
      <c r="K19" s="21" t="str">
        <f t="shared" si="2"/>
        <v>NA</v>
      </c>
      <c r="L19" s="5">
        <v>0</v>
      </c>
      <c r="M19" s="53">
        <v>0.3</v>
      </c>
      <c r="N19" s="39">
        <f t="shared" si="3"/>
        <v>1</v>
      </c>
      <c r="O19" s="20">
        <f t="shared" si="4"/>
        <v>30</v>
      </c>
      <c r="P19" s="21">
        <f t="shared" si="5"/>
        <v>30</v>
      </c>
      <c r="Q19" s="5">
        <v>1</v>
      </c>
      <c r="R19" s="56">
        <v>0</v>
      </c>
      <c r="S19" s="39">
        <f t="shared" si="6"/>
        <v>1</v>
      </c>
      <c r="T19" s="20">
        <f t="shared" si="7"/>
        <v>0</v>
      </c>
      <c r="U19" s="21">
        <f t="shared" si="8"/>
        <v>0</v>
      </c>
      <c r="V19" s="5">
        <v>0</v>
      </c>
      <c r="W19" s="7">
        <v>0</v>
      </c>
      <c r="X19" s="20" t="str">
        <f t="shared" si="9"/>
        <v>NA</v>
      </c>
      <c r="Y19" s="21" t="str">
        <f t="shared" si="10"/>
        <v>NA</v>
      </c>
      <c r="Z19" s="25"/>
      <c r="AA19" s="22">
        <f t="shared" si="11"/>
        <v>30</v>
      </c>
      <c r="AB19" s="23">
        <f>IF(E19="a",(H19+M19+R19+W19)/F19*100,IF(E19=2015,(W19/F19)*100,IF(E19=2014,(R19/F19)*100,IF(E19=2013,(M19/F19)*100,IF(E19=2012,(H19/F19)*100,0)))))</f>
        <v>30</v>
      </c>
      <c r="AC19" s="37"/>
    </row>
    <row r="20" spans="1:29" s="1" customFormat="1" ht="63" customHeight="1" x14ac:dyDescent="0.3">
      <c r="A20" s="121"/>
      <c r="B20" s="110"/>
      <c r="C20" s="12" t="s">
        <v>41</v>
      </c>
      <c r="D20" s="4" t="s">
        <v>73</v>
      </c>
      <c r="E20" s="5" t="s">
        <v>12</v>
      </c>
      <c r="F20" s="11">
        <v>1</v>
      </c>
      <c r="G20" s="5">
        <v>0</v>
      </c>
      <c r="H20" s="5">
        <v>0</v>
      </c>
      <c r="I20" s="39">
        <f t="shared" si="0"/>
        <v>0</v>
      </c>
      <c r="J20" s="20" t="str">
        <f t="shared" si="1"/>
        <v>NA</v>
      </c>
      <c r="K20" s="21" t="str">
        <f t="shared" si="2"/>
        <v>NA</v>
      </c>
      <c r="L20" s="5">
        <v>1</v>
      </c>
      <c r="M20" s="53">
        <v>0</v>
      </c>
      <c r="N20" s="39">
        <f t="shared" si="3"/>
        <v>1</v>
      </c>
      <c r="O20" s="20">
        <f t="shared" si="4"/>
        <v>0</v>
      </c>
      <c r="P20" s="21">
        <f t="shared" si="5"/>
        <v>0</v>
      </c>
      <c r="Q20" s="5">
        <v>0</v>
      </c>
      <c r="R20" s="56">
        <v>0</v>
      </c>
      <c r="S20" s="39">
        <f t="shared" si="6"/>
        <v>0</v>
      </c>
      <c r="T20" s="20" t="str">
        <f t="shared" si="7"/>
        <v>NA</v>
      </c>
      <c r="U20" s="21" t="str">
        <f t="shared" si="8"/>
        <v>NA</v>
      </c>
      <c r="V20" s="5">
        <v>0</v>
      </c>
      <c r="W20" s="7">
        <v>0</v>
      </c>
      <c r="X20" s="20" t="str">
        <f t="shared" si="9"/>
        <v>NA</v>
      </c>
      <c r="Y20" s="21" t="str">
        <f t="shared" si="10"/>
        <v>NA</v>
      </c>
      <c r="Z20" s="12" t="s">
        <v>128</v>
      </c>
      <c r="AA20" s="22">
        <f t="shared" si="11"/>
        <v>0</v>
      </c>
      <c r="AB20" s="23">
        <f>IF(E20="a",(H20+M20+R20+W20)/F20*100,IF(E20=2015,(W20/F20)*100,IF(E20=2014,(R20/F20)*100,IF(E20=2013,(M20/F20)*100,IF(E20=2012,(H20/F20)*100,0)))))</f>
        <v>0</v>
      </c>
      <c r="AC20" s="37"/>
    </row>
    <row r="21" spans="1:29" s="1" customFormat="1" ht="72.75" customHeight="1" x14ac:dyDescent="0.3">
      <c r="A21" s="121"/>
      <c r="B21" s="110"/>
      <c r="C21" s="12" t="s">
        <v>42</v>
      </c>
      <c r="D21" s="4" t="s">
        <v>74</v>
      </c>
      <c r="E21" s="5" t="s">
        <v>12</v>
      </c>
      <c r="F21" s="11">
        <v>1</v>
      </c>
      <c r="G21" s="5">
        <v>0</v>
      </c>
      <c r="H21" s="5">
        <v>0</v>
      </c>
      <c r="I21" s="39">
        <f t="shared" si="0"/>
        <v>0</v>
      </c>
      <c r="J21" s="20" t="str">
        <f t="shared" si="1"/>
        <v>NA</v>
      </c>
      <c r="K21" s="21" t="str">
        <f t="shared" si="2"/>
        <v>NA</v>
      </c>
      <c r="L21" s="5">
        <v>1</v>
      </c>
      <c r="M21" s="53">
        <v>0</v>
      </c>
      <c r="N21" s="39">
        <f t="shared" si="3"/>
        <v>1</v>
      </c>
      <c r="O21" s="20">
        <f t="shared" si="4"/>
        <v>0</v>
      </c>
      <c r="P21" s="21">
        <f t="shared" si="5"/>
        <v>0</v>
      </c>
      <c r="Q21" s="5">
        <v>1</v>
      </c>
      <c r="R21" s="56">
        <v>1</v>
      </c>
      <c r="S21" s="39">
        <f t="shared" si="6"/>
        <v>1</v>
      </c>
      <c r="T21" s="20">
        <f t="shared" si="7"/>
        <v>100</v>
      </c>
      <c r="U21" s="21">
        <f t="shared" si="8"/>
        <v>100</v>
      </c>
      <c r="V21" s="5">
        <v>1</v>
      </c>
      <c r="W21" s="7">
        <v>0</v>
      </c>
      <c r="X21" s="20">
        <f t="shared" si="9"/>
        <v>0</v>
      </c>
      <c r="Y21" s="21">
        <f t="shared" si="10"/>
        <v>0</v>
      </c>
      <c r="Z21" s="12" t="s">
        <v>129</v>
      </c>
      <c r="AA21" s="22">
        <f t="shared" si="11"/>
        <v>33.333333333333329</v>
      </c>
      <c r="AB21" s="26">
        <f>IF(E21="a",(H21+M21+R21+W21)/(G21+L21+Q21+V21)*100,IF(E21=2015,(W21/F21)*100,IF(E21=2014,(R21/F21)*100,IF(E21=2013,(M21/F21)*100,IF(E21=2012,(H21/F21)*100,0)))))</f>
        <v>33.333333333333329</v>
      </c>
      <c r="AC21" s="37"/>
    </row>
    <row r="22" spans="1:29" s="1" customFormat="1" ht="85.5" customHeight="1" x14ac:dyDescent="0.3">
      <c r="A22" s="121"/>
      <c r="B22" s="110"/>
      <c r="C22" s="12" t="s">
        <v>43</v>
      </c>
      <c r="D22" s="4" t="s">
        <v>75</v>
      </c>
      <c r="E22" s="5" t="s">
        <v>12</v>
      </c>
      <c r="F22" s="11">
        <v>6</v>
      </c>
      <c r="G22" s="5">
        <v>0</v>
      </c>
      <c r="H22" s="5">
        <v>0</v>
      </c>
      <c r="I22" s="39">
        <f t="shared" si="0"/>
        <v>0</v>
      </c>
      <c r="J22" s="20" t="str">
        <f t="shared" si="1"/>
        <v>NA</v>
      </c>
      <c r="K22" s="21" t="str">
        <f t="shared" si="2"/>
        <v>NA</v>
      </c>
      <c r="L22" s="5">
        <v>2</v>
      </c>
      <c r="M22" s="53">
        <v>0</v>
      </c>
      <c r="N22" s="39">
        <f t="shared" si="3"/>
        <v>1</v>
      </c>
      <c r="O22" s="20">
        <f t="shared" si="4"/>
        <v>0</v>
      </c>
      <c r="P22" s="21">
        <f t="shared" si="5"/>
        <v>0</v>
      </c>
      <c r="Q22" s="5">
        <v>2</v>
      </c>
      <c r="R22" s="56">
        <v>1</v>
      </c>
      <c r="S22" s="39">
        <f t="shared" si="6"/>
        <v>1</v>
      </c>
      <c r="T22" s="20">
        <f t="shared" si="7"/>
        <v>50</v>
      </c>
      <c r="U22" s="21">
        <f t="shared" si="8"/>
        <v>50</v>
      </c>
      <c r="V22" s="5">
        <v>2</v>
      </c>
      <c r="W22" s="7">
        <v>0</v>
      </c>
      <c r="X22" s="20">
        <f t="shared" si="9"/>
        <v>0</v>
      </c>
      <c r="Y22" s="21">
        <f t="shared" si="10"/>
        <v>0</v>
      </c>
      <c r="Z22" s="79" t="s">
        <v>130</v>
      </c>
      <c r="AA22" s="22">
        <f t="shared" si="11"/>
        <v>16.666666666666664</v>
      </c>
      <c r="AB22" s="23">
        <f t="shared" ref="AB22:AB31" si="12">IF(E22="a",(H22+M22+R22+W22)/F22*100,IF(E22=2015,(W22/F22)*100,IF(E22=2014,(R22/F22)*100,IF(E22=2013,(M22/F22)*100,IF(E22=2012,(H22/F22)*100,0)))))</f>
        <v>16.666666666666664</v>
      </c>
      <c r="AC22" s="37"/>
    </row>
    <row r="23" spans="1:29" s="1" customFormat="1" ht="85.5" customHeight="1" x14ac:dyDescent="0.3">
      <c r="A23" s="122"/>
      <c r="B23" s="92" t="s">
        <v>167</v>
      </c>
      <c r="C23" s="91" t="s">
        <v>168</v>
      </c>
      <c r="D23" s="4" t="s">
        <v>169</v>
      </c>
      <c r="E23" s="5" t="s">
        <v>12</v>
      </c>
      <c r="F23" s="89">
        <v>1</v>
      </c>
      <c r="G23" s="8">
        <v>1</v>
      </c>
      <c r="H23" s="8">
        <v>1</v>
      </c>
      <c r="I23" s="39">
        <f t="shared" si="0"/>
        <v>1</v>
      </c>
      <c r="J23" s="20">
        <f t="shared" si="1"/>
        <v>100</v>
      </c>
      <c r="K23" s="21">
        <f t="shared" si="2"/>
        <v>100</v>
      </c>
      <c r="L23" s="8">
        <v>1</v>
      </c>
      <c r="M23" s="52">
        <v>1</v>
      </c>
      <c r="N23" s="39">
        <f t="shared" si="3"/>
        <v>1</v>
      </c>
      <c r="O23" s="20">
        <f t="shared" si="4"/>
        <v>100</v>
      </c>
      <c r="P23" s="21">
        <f t="shared" si="5"/>
        <v>100</v>
      </c>
      <c r="Q23" s="8">
        <v>1</v>
      </c>
      <c r="R23" s="90">
        <v>0</v>
      </c>
      <c r="S23" s="39">
        <f t="shared" si="6"/>
        <v>1</v>
      </c>
      <c r="T23" s="20">
        <f t="shared" si="7"/>
        <v>0</v>
      </c>
      <c r="U23" s="21">
        <f t="shared" si="8"/>
        <v>0</v>
      </c>
      <c r="V23" s="8">
        <v>1</v>
      </c>
      <c r="W23" s="7">
        <v>0</v>
      </c>
      <c r="X23" s="24">
        <f t="shared" si="9"/>
        <v>0</v>
      </c>
      <c r="Y23" s="25">
        <f t="shared" si="10"/>
        <v>0</v>
      </c>
      <c r="AA23" s="22">
        <f t="shared" si="11"/>
        <v>50</v>
      </c>
      <c r="AB23" s="26">
        <f>IF(E23="a",(H23+M23+R23+W23)/(G23+L23+Q23+V23)*100,IF(E23=2015,(W23/F23)*100,IF(E23=2014,(R23/F23)*100,IF(E23=2013,(M23/F23)*100,IF(E23=2012,(H23/F23)*100,0)))))</f>
        <v>50</v>
      </c>
      <c r="AC23" s="37"/>
    </row>
    <row r="24" spans="1:29" s="1" customFormat="1" ht="72.75" customHeight="1" x14ac:dyDescent="0.3">
      <c r="A24" s="117" t="s">
        <v>16</v>
      </c>
      <c r="B24" s="115" t="s">
        <v>23</v>
      </c>
      <c r="C24" s="12" t="s">
        <v>44</v>
      </c>
      <c r="D24" s="4" t="s">
        <v>76</v>
      </c>
      <c r="E24" s="5" t="s">
        <v>12</v>
      </c>
      <c r="F24" s="11">
        <v>7</v>
      </c>
      <c r="G24" s="9">
        <v>3</v>
      </c>
      <c r="H24" s="9">
        <v>3</v>
      </c>
      <c r="I24" s="39">
        <f t="shared" si="0"/>
        <v>1</v>
      </c>
      <c r="J24" s="20">
        <f t="shared" si="1"/>
        <v>100</v>
      </c>
      <c r="K24" s="21">
        <f t="shared" si="2"/>
        <v>100</v>
      </c>
      <c r="L24" s="9">
        <v>0</v>
      </c>
      <c r="M24" s="53">
        <v>0</v>
      </c>
      <c r="N24" s="39">
        <f t="shared" si="3"/>
        <v>0</v>
      </c>
      <c r="O24" s="20" t="str">
        <f t="shared" si="4"/>
        <v>NA</v>
      </c>
      <c r="P24" s="21" t="str">
        <f t="shared" si="5"/>
        <v>NA</v>
      </c>
      <c r="Q24" s="9">
        <v>3</v>
      </c>
      <c r="R24" s="56">
        <v>3</v>
      </c>
      <c r="S24" s="39">
        <f t="shared" si="6"/>
        <v>1</v>
      </c>
      <c r="T24" s="20">
        <f t="shared" si="7"/>
        <v>100</v>
      </c>
      <c r="U24" s="21">
        <f t="shared" si="8"/>
        <v>100</v>
      </c>
      <c r="V24" s="5">
        <v>1</v>
      </c>
      <c r="W24" s="7">
        <v>0</v>
      </c>
      <c r="X24" s="20">
        <f t="shared" si="9"/>
        <v>0</v>
      </c>
      <c r="Y24" s="21">
        <f t="shared" si="10"/>
        <v>0</v>
      </c>
      <c r="Z24" s="25"/>
      <c r="AA24" s="22">
        <f t="shared" si="11"/>
        <v>85.714285714285708</v>
      </c>
      <c r="AB24" s="23">
        <f t="shared" si="12"/>
        <v>85.714285714285708</v>
      </c>
      <c r="AC24" s="37"/>
    </row>
    <row r="25" spans="1:29" s="34" customFormat="1" ht="56.25" x14ac:dyDescent="0.3">
      <c r="A25" s="118"/>
      <c r="B25" s="115"/>
      <c r="C25" s="32" t="s">
        <v>45</v>
      </c>
      <c r="D25" s="33" t="s">
        <v>77</v>
      </c>
      <c r="E25" s="7">
        <v>2014</v>
      </c>
      <c r="F25" s="11">
        <v>43</v>
      </c>
      <c r="G25" s="35">
        <v>28</v>
      </c>
      <c r="H25" s="35">
        <v>28</v>
      </c>
      <c r="I25" s="39">
        <f t="shared" si="0"/>
        <v>1</v>
      </c>
      <c r="J25" s="20">
        <f t="shared" si="1"/>
        <v>100</v>
      </c>
      <c r="K25" s="21">
        <f t="shared" si="2"/>
        <v>100</v>
      </c>
      <c r="L25" s="35">
        <v>32</v>
      </c>
      <c r="M25" s="54">
        <v>1</v>
      </c>
      <c r="N25" s="39">
        <f t="shared" si="3"/>
        <v>1</v>
      </c>
      <c r="O25" s="20">
        <f t="shared" si="4"/>
        <v>3.125</v>
      </c>
      <c r="P25" s="21">
        <f t="shared" si="5"/>
        <v>3.125</v>
      </c>
      <c r="Q25" s="35">
        <v>38</v>
      </c>
      <c r="R25" s="56">
        <v>38</v>
      </c>
      <c r="S25" s="39">
        <f t="shared" si="6"/>
        <v>1</v>
      </c>
      <c r="T25" s="20">
        <f t="shared" si="7"/>
        <v>100</v>
      </c>
      <c r="U25" s="21">
        <f t="shared" si="8"/>
        <v>100</v>
      </c>
      <c r="V25" s="7">
        <v>43</v>
      </c>
      <c r="W25" s="7">
        <v>0</v>
      </c>
      <c r="X25" s="20">
        <f t="shared" si="9"/>
        <v>0</v>
      </c>
      <c r="Y25" s="21">
        <f t="shared" si="10"/>
        <v>0</v>
      </c>
      <c r="Z25" s="25"/>
      <c r="AA25" s="22">
        <f t="shared" si="11"/>
        <v>88.372093023255815</v>
      </c>
      <c r="AB25" s="23">
        <f t="shared" si="12"/>
        <v>88.372093023255815</v>
      </c>
      <c r="AC25" s="38"/>
    </row>
    <row r="26" spans="1:29" s="1" customFormat="1" ht="74.25" customHeight="1" x14ac:dyDescent="0.3">
      <c r="A26" s="118"/>
      <c r="B26" s="115"/>
      <c r="C26" s="12" t="s">
        <v>46</v>
      </c>
      <c r="D26" s="4" t="s">
        <v>78</v>
      </c>
      <c r="E26" s="5" t="s">
        <v>12</v>
      </c>
      <c r="F26" s="11">
        <v>4</v>
      </c>
      <c r="G26" s="9">
        <v>1</v>
      </c>
      <c r="H26" s="9">
        <v>1</v>
      </c>
      <c r="I26" s="39">
        <f t="shared" si="0"/>
        <v>1</v>
      </c>
      <c r="J26" s="20">
        <f t="shared" si="1"/>
        <v>100</v>
      </c>
      <c r="K26" s="21">
        <f t="shared" si="2"/>
        <v>100</v>
      </c>
      <c r="L26" s="9">
        <v>1</v>
      </c>
      <c r="M26" s="53">
        <v>3</v>
      </c>
      <c r="N26" s="39">
        <f t="shared" si="3"/>
        <v>1</v>
      </c>
      <c r="O26" s="20">
        <f t="shared" si="4"/>
        <v>100</v>
      </c>
      <c r="P26" s="21">
        <f t="shared" si="5"/>
        <v>300</v>
      </c>
      <c r="Q26" s="9">
        <v>1</v>
      </c>
      <c r="R26" s="56">
        <v>7</v>
      </c>
      <c r="S26" s="39">
        <f t="shared" si="6"/>
        <v>1</v>
      </c>
      <c r="T26" s="20">
        <f t="shared" si="7"/>
        <v>100</v>
      </c>
      <c r="U26" s="21">
        <f t="shared" si="8"/>
        <v>700</v>
      </c>
      <c r="V26" s="5">
        <v>1</v>
      </c>
      <c r="W26" s="7">
        <v>0</v>
      </c>
      <c r="X26" s="20">
        <f t="shared" si="9"/>
        <v>0</v>
      </c>
      <c r="Y26" s="21">
        <f t="shared" si="10"/>
        <v>0</v>
      </c>
      <c r="Z26" s="25"/>
      <c r="AA26" s="22">
        <f t="shared" si="11"/>
        <v>100</v>
      </c>
      <c r="AB26" s="23">
        <f t="shared" si="12"/>
        <v>275</v>
      </c>
      <c r="AC26" s="37"/>
    </row>
    <row r="27" spans="1:29" s="1" customFormat="1" ht="67.5" x14ac:dyDescent="0.3">
      <c r="A27" s="118"/>
      <c r="B27" s="115"/>
      <c r="C27" s="12" t="s">
        <v>47</v>
      </c>
      <c r="D27" s="4" t="s">
        <v>79</v>
      </c>
      <c r="E27" s="5" t="s">
        <v>12</v>
      </c>
      <c r="F27" s="11">
        <v>3</v>
      </c>
      <c r="G27" s="9">
        <v>0</v>
      </c>
      <c r="H27" s="9">
        <v>0</v>
      </c>
      <c r="I27" s="39">
        <f t="shared" si="0"/>
        <v>0</v>
      </c>
      <c r="J27" s="20" t="str">
        <f t="shared" si="1"/>
        <v>NA</v>
      </c>
      <c r="K27" s="21" t="str">
        <f t="shared" si="2"/>
        <v>NA</v>
      </c>
      <c r="L27" s="9">
        <v>1</v>
      </c>
      <c r="M27" s="53">
        <v>2</v>
      </c>
      <c r="N27" s="39">
        <f t="shared" si="3"/>
        <v>1</v>
      </c>
      <c r="O27" s="20">
        <f t="shared" si="4"/>
        <v>100</v>
      </c>
      <c r="P27" s="21">
        <f t="shared" si="5"/>
        <v>200</v>
      </c>
      <c r="Q27" s="9">
        <v>1</v>
      </c>
      <c r="R27" s="56">
        <v>2</v>
      </c>
      <c r="S27" s="39">
        <f t="shared" si="6"/>
        <v>1</v>
      </c>
      <c r="T27" s="20">
        <f t="shared" si="7"/>
        <v>100</v>
      </c>
      <c r="U27" s="21">
        <f t="shared" si="8"/>
        <v>200</v>
      </c>
      <c r="V27" s="5">
        <v>1</v>
      </c>
      <c r="W27" s="7">
        <v>0</v>
      </c>
      <c r="X27" s="20">
        <f t="shared" si="9"/>
        <v>0</v>
      </c>
      <c r="Y27" s="21">
        <f t="shared" si="10"/>
        <v>0</v>
      </c>
      <c r="Z27" s="25"/>
      <c r="AA27" s="22">
        <f t="shared" si="11"/>
        <v>100</v>
      </c>
      <c r="AB27" s="23">
        <f t="shared" si="12"/>
        <v>133.33333333333331</v>
      </c>
      <c r="AC27" s="37"/>
    </row>
    <row r="28" spans="1:29" s="1" customFormat="1" ht="56.25" x14ac:dyDescent="0.3">
      <c r="A28" s="118"/>
      <c r="B28" s="115"/>
      <c r="C28" s="12" t="s">
        <v>48</v>
      </c>
      <c r="D28" s="4" t="s">
        <v>80</v>
      </c>
      <c r="E28" s="5" t="s">
        <v>12</v>
      </c>
      <c r="F28" s="11">
        <v>1</v>
      </c>
      <c r="G28" s="9">
        <v>1</v>
      </c>
      <c r="H28" s="9">
        <v>1</v>
      </c>
      <c r="I28" s="39">
        <f t="shared" si="0"/>
        <v>1</v>
      </c>
      <c r="J28" s="20">
        <f t="shared" si="1"/>
        <v>100</v>
      </c>
      <c r="K28" s="21">
        <f t="shared" si="2"/>
        <v>100</v>
      </c>
      <c r="L28" s="9">
        <v>0</v>
      </c>
      <c r="M28" s="53">
        <v>0</v>
      </c>
      <c r="N28" s="39">
        <f t="shared" si="3"/>
        <v>0</v>
      </c>
      <c r="O28" s="20" t="str">
        <f t="shared" si="4"/>
        <v>NA</v>
      </c>
      <c r="P28" s="21" t="str">
        <f t="shared" si="5"/>
        <v>NA</v>
      </c>
      <c r="Q28" s="9">
        <v>0</v>
      </c>
      <c r="R28" s="56">
        <v>0</v>
      </c>
      <c r="S28" s="39">
        <f t="shared" si="6"/>
        <v>0</v>
      </c>
      <c r="T28" s="20" t="str">
        <f t="shared" si="7"/>
        <v>NA</v>
      </c>
      <c r="U28" s="21" t="str">
        <f t="shared" si="8"/>
        <v>NA</v>
      </c>
      <c r="V28" s="5">
        <v>0</v>
      </c>
      <c r="W28" s="7">
        <v>0</v>
      </c>
      <c r="X28" s="20" t="str">
        <f t="shared" si="9"/>
        <v>NA</v>
      </c>
      <c r="Y28" s="21" t="str">
        <f t="shared" si="10"/>
        <v>NA</v>
      </c>
      <c r="Z28" s="25"/>
      <c r="AA28" s="22">
        <f t="shared" si="11"/>
        <v>100</v>
      </c>
      <c r="AB28" s="23">
        <f t="shared" si="12"/>
        <v>100</v>
      </c>
      <c r="AC28" s="37"/>
    </row>
    <row r="29" spans="1:29" s="1" customFormat="1" ht="114.75" customHeight="1" x14ac:dyDescent="0.3">
      <c r="A29" s="118"/>
      <c r="B29" s="115"/>
      <c r="C29" s="12" t="s">
        <v>49</v>
      </c>
      <c r="D29" s="4" t="s">
        <v>81</v>
      </c>
      <c r="E29" s="5" t="s">
        <v>12</v>
      </c>
      <c r="F29" s="11">
        <v>8</v>
      </c>
      <c r="G29" s="9">
        <v>1</v>
      </c>
      <c r="H29" s="9">
        <v>1</v>
      </c>
      <c r="I29" s="39">
        <f t="shared" si="0"/>
        <v>1</v>
      </c>
      <c r="J29" s="20">
        <f t="shared" si="1"/>
        <v>100</v>
      </c>
      <c r="K29" s="21">
        <f t="shared" si="2"/>
        <v>100</v>
      </c>
      <c r="L29" s="9">
        <v>2</v>
      </c>
      <c r="M29" s="53">
        <v>1</v>
      </c>
      <c r="N29" s="39">
        <f t="shared" si="3"/>
        <v>1</v>
      </c>
      <c r="O29" s="20">
        <f t="shared" si="4"/>
        <v>50</v>
      </c>
      <c r="P29" s="21">
        <f t="shared" si="5"/>
        <v>50</v>
      </c>
      <c r="Q29" s="9">
        <v>3</v>
      </c>
      <c r="R29" s="56">
        <v>2</v>
      </c>
      <c r="S29" s="39">
        <f t="shared" si="6"/>
        <v>1</v>
      </c>
      <c r="T29" s="20">
        <f t="shared" si="7"/>
        <v>66.666666666666657</v>
      </c>
      <c r="U29" s="21">
        <f t="shared" si="8"/>
        <v>66.666666666666657</v>
      </c>
      <c r="V29" s="5">
        <v>2</v>
      </c>
      <c r="W29" s="7">
        <v>0</v>
      </c>
      <c r="X29" s="20">
        <f t="shared" si="9"/>
        <v>0</v>
      </c>
      <c r="Y29" s="21">
        <f t="shared" si="10"/>
        <v>0</v>
      </c>
      <c r="Z29" s="25"/>
      <c r="AA29" s="22">
        <f t="shared" si="11"/>
        <v>50</v>
      </c>
      <c r="AB29" s="23">
        <f t="shared" si="12"/>
        <v>50</v>
      </c>
      <c r="AC29" s="37"/>
    </row>
    <row r="30" spans="1:29" s="1" customFormat="1" ht="101.25" x14ac:dyDescent="0.3">
      <c r="A30" s="118"/>
      <c r="B30" s="115"/>
      <c r="C30" s="12" t="s">
        <v>50</v>
      </c>
      <c r="D30" s="4" t="s">
        <v>13</v>
      </c>
      <c r="E30" s="5" t="s">
        <v>12</v>
      </c>
      <c r="F30" s="11">
        <v>4</v>
      </c>
      <c r="G30" s="9">
        <v>1</v>
      </c>
      <c r="H30" s="9">
        <v>1</v>
      </c>
      <c r="I30" s="39">
        <f t="shared" si="0"/>
        <v>1</v>
      </c>
      <c r="J30" s="20">
        <f t="shared" si="1"/>
        <v>100</v>
      </c>
      <c r="K30" s="21">
        <f t="shared" si="2"/>
        <v>100</v>
      </c>
      <c r="L30" s="9">
        <v>1</v>
      </c>
      <c r="M30" s="53">
        <v>3</v>
      </c>
      <c r="N30" s="39">
        <f t="shared" si="3"/>
        <v>1</v>
      </c>
      <c r="O30" s="20">
        <f t="shared" si="4"/>
        <v>100</v>
      </c>
      <c r="P30" s="21">
        <f t="shared" si="5"/>
        <v>300</v>
      </c>
      <c r="Q30" s="9">
        <v>1</v>
      </c>
      <c r="R30" s="56">
        <v>10</v>
      </c>
      <c r="S30" s="39">
        <f t="shared" si="6"/>
        <v>1</v>
      </c>
      <c r="T30" s="20">
        <f t="shared" si="7"/>
        <v>100</v>
      </c>
      <c r="U30" s="21">
        <f t="shared" si="8"/>
        <v>1000</v>
      </c>
      <c r="V30" s="5">
        <v>1</v>
      </c>
      <c r="W30" s="7">
        <v>0</v>
      </c>
      <c r="X30" s="20">
        <f t="shared" si="9"/>
        <v>0</v>
      </c>
      <c r="Y30" s="21">
        <f t="shared" si="10"/>
        <v>0</v>
      </c>
      <c r="Z30" s="25"/>
      <c r="AA30" s="22">
        <f t="shared" si="11"/>
        <v>100</v>
      </c>
      <c r="AB30" s="23">
        <f t="shared" si="12"/>
        <v>350</v>
      </c>
      <c r="AC30" s="37" t="s">
        <v>99</v>
      </c>
    </row>
    <row r="31" spans="1:29" s="1" customFormat="1" ht="75" customHeight="1" x14ac:dyDescent="0.3">
      <c r="A31" s="118"/>
      <c r="B31" s="115"/>
      <c r="C31" s="12" t="s">
        <v>51</v>
      </c>
      <c r="D31" s="4" t="s">
        <v>82</v>
      </c>
      <c r="E31" s="5" t="s">
        <v>12</v>
      </c>
      <c r="F31" s="11">
        <v>4</v>
      </c>
      <c r="G31" s="9">
        <v>1</v>
      </c>
      <c r="H31" s="9">
        <v>1</v>
      </c>
      <c r="I31" s="39">
        <f t="shared" si="0"/>
        <v>1</v>
      </c>
      <c r="J31" s="20">
        <f t="shared" si="1"/>
        <v>100</v>
      </c>
      <c r="K31" s="21">
        <f t="shared" si="2"/>
        <v>100</v>
      </c>
      <c r="L31" s="9">
        <v>1</v>
      </c>
      <c r="M31" s="53">
        <v>1</v>
      </c>
      <c r="N31" s="39">
        <f t="shared" si="3"/>
        <v>1</v>
      </c>
      <c r="O31" s="20">
        <f t="shared" si="4"/>
        <v>100</v>
      </c>
      <c r="P31" s="21">
        <f t="shared" si="5"/>
        <v>100</v>
      </c>
      <c r="Q31" s="9">
        <v>1</v>
      </c>
      <c r="R31" s="56">
        <v>2</v>
      </c>
      <c r="S31" s="39">
        <f t="shared" si="6"/>
        <v>1</v>
      </c>
      <c r="T31" s="20">
        <f t="shared" si="7"/>
        <v>100</v>
      </c>
      <c r="U31" s="21">
        <f t="shared" si="8"/>
        <v>200</v>
      </c>
      <c r="V31" s="5">
        <v>1</v>
      </c>
      <c r="W31" s="7">
        <v>0</v>
      </c>
      <c r="X31" s="20">
        <f t="shared" si="9"/>
        <v>0</v>
      </c>
      <c r="Y31" s="21">
        <f t="shared" si="10"/>
        <v>0</v>
      </c>
      <c r="Z31" s="25"/>
      <c r="AA31" s="22">
        <f t="shared" si="11"/>
        <v>100</v>
      </c>
      <c r="AB31" s="23">
        <f t="shared" si="12"/>
        <v>100</v>
      </c>
      <c r="AC31" s="37" t="s">
        <v>100</v>
      </c>
    </row>
    <row r="32" spans="1:29" s="1" customFormat="1" ht="60" customHeight="1" x14ac:dyDescent="0.3">
      <c r="A32" s="118"/>
      <c r="B32" s="115"/>
      <c r="C32" s="12" t="s">
        <v>52</v>
      </c>
      <c r="D32" s="4" t="s">
        <v>83</v>
      </c>
      <c r="E32" s="5" t="s">
        <v>12</v>
      </c>
      <c r="F32" s="11">
        <v>1</v>
      </c>
      <c r="G32" s="9">
        <v>0</v>
      </c>
      <c r="H32" s="9">
        <v>0</v>
      </c>
      <c r="I32" s="39">
        <f t="shared" si="0"/>
        <v>0</v>
      </c>
      <c r="J32" s="20" t="str">
        <f t="shared" si="1"/>
        <v>NA</v>
      </c>
      <c r="K32" s="21" t="str">
        <f t="shared" si="2"/>
        <v>NA</v>
      </c>
      <c r="L32" s="9">
        <v>1</v>
      </c>
      <c r="M32" s="53">
        <v>1</v>
      </c>
      <c r="N32" s="39">
        <f t="shared" si="3"/>
        <v>1</v>
      </c>
      <c r="O32" s="20">
        <f t="shared" si="4"/>
        <v>100</v>
      </c>
      <c r="P32" s="21">
        <f t="shared" si="5"/>
        <v>100</v>
      </c>
      <c r="Q32" s="9">
        <v>1</v>
      </c>
      <c r="R32" s="56">
        <v>2</v>
      </c>
      <c r="S32" s="39">
        <f t="shared" si="6"/>
        <v>1</v>
      </c>
      <c r="T32" s="20">
        <f t="shared" si="7"/>
        <v>100</v>
      </c>
      <c r="U32" s="21">
        <f t="shared" si="8"/>
        <v>200</v>
      </c>
      <c r="V32" s="5">
        <v>1</v>
      </c>
      <c r="W32" s="7">
        <v>0</v>
      </c>
      <c r="X32" s="20">
        <f t="shared" si="9"/>
        <v>0</v>
      </c>
      <c r="Y32" s="21">
        <f t="shared" si="10"/>
        <v>0</v>
      </c>
      <c r="Z32" s="25"/>
      <c r="AA32" s="22">
        <f t="shared" si="11"/>
        <v>100</v>
      </c>
      <c r="AB32" s="26">
        <f>IF(E32="a",(H32+M32+R32+W32)/(G32+L32+Q32+V32)*100,IF(E32=2015,(W32/F32)*100,IF(E32=2014,(R32/F32)*100,IF(E32=2013,(M32/F32)*100,IF(E32=2012,(H32/F32)*100,0)))))</f>
        <v>100</v>
      </c>
      <c r="AC32" s="37"/>
    </row>
    <row r="33" spans="1:29" s="34" customFormat="1" ht="56.25" x14ac:dyDescent="0.3">
      <c r="A33" s="118"/>
      <c r="B33" s="115"/>
      <c r="C33" s="32" t="s">
        <v>53</v>
      </c>
      <c r="D33" s="33" t="s">
        <v>84</v>
      </c>
      <c r="E33" s="7" t="s">
        <v>12</v>
      </c>
      <c r="F33" s="11">
        <v>4</v>
      </c>
      <c r="G33" s="35">
        <v>1</v>
      </c>
      <c r="H33" s="35">
        <v>1</v>
      </c>
      <c r="I33" s="39">
        <f t="shared" si="0"/>
        <v>1</v>
      </c>
      <c r="J33" s="20">
        <f t="shared" si="1"/>
        <v>100</v>
      </c>
      <c r="K33" s="21">
        <f t="shared" si="2"/>
        <v>100</v>
      </c>
      <c r="L33" s="35">
        <v>1</v>
      </c>
      <c r="M33" s="54">
        <v>0</v>
      </c>
      <c r="N33" s="39">
        <f t="shared" si="3"/>
        <v>1</v>
      </c>
      <c r="O33" s="20">
        <f t="shared" si="4"/>
        <v>0</v>
      </c>
      <c r="P33" s="21">
        <f t="shared" si="5"/>
        <v>0</v>
      </c>
      <c r="Q33" s="35">
        <v>1</v>
      </c>
      <c r="R33" s="56">
        <v>0</v>
      </c>
      <c r="S33" s="39">
        <f t="shared" si="6"/>
        <v>1</v>
      </c>
      <c r="T33" s="20">
        <f t="shared" si="7"/>
        <v>0</v>
      </c>
      <c r="U33" s="21">
        <f t="shared" si="8"/>
        <v>0</v>
      </c>
      <c r="V33" s="7">
        <v>1</v>
      </c>
      <c r="W33" s="7">
        <v>0</v>
      </c>
      <c r="X33" s="20">
        <f t="shared" si="9"/>
        <v>0</v>
      </c>
      <c r="Y33" s="21">
        <f t="shared" si="10"/>
        <v>0</v>
      </c>
      <c r="Z33" s="25"/>
      <c r="AA33" s="22">
        <f t="shared" si="11"/>
        <v>25</v>
      </c>
      <c r="AB33" s="23">
        <f t="shared" ref="AB33:AB40" si="13">IF(E33="a",(H33+M33+R33+W33)/F33*100,IF(E33=2015,(W33/F33)*100,IF(E33=2014,(R33/F33)*100,IF(E33=2013,(M33/F33)*100,IF(E33=2012,(H33/F33)*100,0)))))</f>
        <v>25</v>
      </c>
      <c r="AC33" s="38"/>
    </row>
    <row r="34" spans="1:29" s="1" customFormat="1" ht="79.5" customHeight="1" x14ac:dyDescent="0.3">
      <c r="A34" s="118"/>
      <c r="B34" s="115"/>
      <c r="C34" s="12" t="s">
        <v>54</v>
      </c>
      <c r="D34" s="4" t="s">
        <v>85</v>
      </c>
      <c r="E34" s="5" t="s">
        <v>12</v>
      </c>
      <c r="F34" s="11">
        <v>4</v>
      </c>
      <c r="G34" s="9">
        <v>1</v>
      </c>
      <c r="H34" s="9">
        <v>1</v>
      </c>
      <c r="I34" s="39">
        <f t="shared" si="0"/>
        <v>1</v>
      </c>
      <c r="J34" s="20">
        <f t="shared" si="1"/>
        <v>100</v>
      </c>
      <c r="K34" s="21">
        <f t="shared" si="2"/>
        <v>100</v>
      </c>
      <c r="L34" s="9">
        <v>1</v>
      </c>
      <c r="M34" s="53">
        <v>0</v>
      </c>
      <c r="N34" s="39">
        <f t="shared" si="3"/>
        <v>1</v>
      </c>
      <c r="O34" s="20">
        <f t="shared" si="4"/>
        <v>0</v>
      </c>
      <c r="P34" s="21">
        <f t="shared" si="5"/>
        <v>0</v>
      </c>
      <c r="Q34" s="9">
        <v>1</v>
      </c>
      <c r="R34" s="56">
        <v>0</v>
      </c>
      <c r="S34" s="39">
        <f t="shared" si="6"/>
        <v>1</v>
      </c>
      <c r="T34" s="20">
        <f t="shared" si="7"/>
        <v>0</v>
      </c>
      <c r="U34" s="21">
        <f t="shared" si="8"/>
        <v>0</v>
      </c>
      <c r="V34" s="5">
        <v>1</v>
      </c>
      <c r="W34" s="7">
        <v>0</v>
      </c>
      <c r="X34" s="20">
        <f t="shared" si="9"/>
        <v>0</v>
      </c>
      <c r="Y34" s="21">
        <f t="shared" si="10"/>
        <v>0</v>
      </c>
      <c r="Z34" s="25"/>
      <c r="AA34" s="22">
        <f t="shared" si="11"/>
        <v>25</v>
      </c>
      <c r="AB34" s="23">
        <f t="shared" si="13"/>
        <v>25</v>
      </c>
      <c r="AC34" s="37"/>
    </row>
    <row r="35" spans="1:29" s="1" customFormat="1" ht="146.25" x14ac:dyDescent="0.3">
      <c r="A35" s="118"/>
      <c r="B35" s="31" t="s">
        <v>24</v>
      </c>
      <c r="C35" s="12" t="s">
        <v>55</v>
      </c>
      <c r="D35" s="4" t="s">
        <v>86</v>
      </c>
      <c r="E35" s="5" t="s">
        <v>12</v>
      </c>
      <c r="F35" s="11">
        <v>4</v>
      </c>
      <c r="G35" s="9">
        <v>1</v>
      </c>
      <c r="H35" s="9">
        <v>1</v>
      </c>
      <c r="I35" s="39">
        <f t="shared" si="0"/>
        <v>1</v>
      </c>
      <c r="J35" s="20">
        <f t="shared" si="1"/>
        <v>100</v>
      </c>
      <c r="K35" s="21">
        <f t="shared" si="2"/>
        <v>100</v>
      </c>
      <c r="L35" s="9">
        <v>1</v>
      </c>
      <c r="M35" s="53">
        <v>0</v>
      </c>
      <c r="N35" s="39">
        <f t="shared" si="3"/>
        <v>1</v>
      </c>
      <c r="O35" s="20">
        <f t="shared" si="4"/>
        <v>0</v>
      </c>
      <c r="P35" s="21">
        <f t="shared" si="5"/>
        <v>0</v>
      </c>
      <c r="Q35" s="9">
        <v>1</v>
      </c>
      <c r="R35" s="56">
        <v>0</v>
      </c>
      <c r="S35" s="39">
        <f t="shared" si="6"/>
        <v>1</v>
      </c>
      <c r="T35" s="20">
        <f t="shared" si="7"/>
        <v>0</v>
      </c>
      <c r="U35" s="21">
        <f t="shared" si="8"/>
        <v>0</v>
      </c>
      <c r="V35" s="5">
        <v>1</v>
      </c>
      <c r="W35" s="7">
        <v>0</v>
      </c>
      <c r="X35" s="20">
        <f t="shared" si="9"/>
        <v>0</v>
      </c>
      <c r="Y35" s="21">
        <f t="shared" si="10"/>
        <v>0</v>
      </c>
      <c r="Z35" s="25"/>
      <c r="AA35" s="22">
        <f t="shared" si="11"/>
        <v>25</v>
      </c>
      <c r="AB35" s="23">
        <f t="shared" si="13"/>
        <v>25</v>
      </c>
      <c r="AC35" s="37"/>
    </row>
    <row r="36" spans="1:29" s="1" customFormat="1" ht="90" x14ac:dyDescent="0.3">
      <c r="A36" s="119"/>
      <c r="B36" s="31" t="s">
        <v>25</v>
      </c>
      <c r="C36" s="12" t="s">
        <v>56</v>
      </c>
      <c r="D36" s="4" t="s">
        <v>87</v>
      </c>
      <c r="E36" s="5" t="s">
        <v>12</v>
      </c>
      <c r="F36" s="11">
        <v>4</v>
      </c>
      <c r="G36" s="9">
        <v>1</v>
      </c>
      <c r="H36" s="9">
        <v>1</v>
      </c>
      <c r="I36" s="39">
        <f t="shared" si="0"/>
        <v>1</v>
      </c>
      <c r="J36" s="20">
        <f t="shared" si="1"/>
        <v>100</v>
      </c>
      <c r="K36" s="21">
        <f t="shared" si="2"/>
        <v>100</v>
      </c>
      <c r="L36" s="9">
        <v>1</v>
      </c>
      <c r="M36" s="53">
        <v>1</v>
      </c>
      <c r="N36" s="39">
        <f t="shared" si="3"/>
        <v>1</v>
      </c>
      <c r="O36" s="20">
        <f t="shared" si="4"/>
        <v>100</v>
      </c>
      <c r="P36" s="21">
        <f t="shared" si="5"/>
        <v>100</v>
      </c>
      <c r="Q36" s="9">
        <v>1</v>
      </c>
      <c r="R36" s="56">
        <v>1</v>
      </c>
      <c r="S36" s="39">
        <f t="shared" si="6"/>
        <v>1</v>
      </c>
      <c r="T36" s="20">
        <f t="shared" si="7"/>
        <v>100</v>
      </c>
      <c r="U36" s="21">
        <f t="shared" si="8"/>
        <v>100</v>
      </c>
      <c r="V36" s="5">
        <v>1</v>
      </c>
      <c r="W36" s="7">
        <v>0</v>
      </c>
      <c r="X36" s="20">
        <f t="shared" si="9"/>
        <v>0</v>
      </c>
      <c r="Y36" s="21">
        <f t="shared" si="10"/>
        <v>0</v>
      </c>
      <c r="Z36" s="25"/>
      <c r="AA36" s="22">
        <f t="shared" si="11"/>
        <v>75</v>
      </c>
      <c r="AB36" s="23">
        <f t="shared" si="13"/>
        <v>75</v>
      </c>
      <c r="AC36" s="37"/>
    </row>
    <row r="37" spans="1:29" s="1" customFormat="1" ht="81" customHeight="1" x14ac:dyDescent="0.3">
      <c r="A37" s="116" t="s">
        <v>17</v>
      </c>
      <c r="B37" s="115" t="s">
        <v>26</v>
      </c>
      <c r="C37" s="12" t="s">
        <v>57</v>
      </c>
      <c r="D37" s="4" t="s">
        <v>88</v>
      </c>
      <c r="E37" s="5" t="s">
        <v>12</v>
      </c>
      <c r="F37" s="11">
        <v>1</v>
      </c>
      <c r="G37" s="9">
        <v>0</v>
      </c>
      <c r="H37" s="9">
        <v>0</v>
      </c>
      <c r="I37" s="39">
        <f t="shared" si="0"/>
        <v>0</v>
      </c>
      <c r="J37" s="20" t="str">
        <f t="shared" si="1"/>
        <v>NA</v>
      </c>
      <c r="K37" s="21" t="str">
        <f t="shared" si="2"/>
        <v>NA</v>
      </c>
      <c r="L37" s="9">
        <v>1</v>
      </c>
      <c r="M37" s="53">
        <v>0</v>
      </c>
      <c r="N37" s="39">
        <f t="shared" si="3"/>
        <v>1</v>
      </c>
      <c r="O37" s="20">
        <f t="shared" si="4"/>
        <v>0</v>
      </c>
      <c r="P37" s="21">
        <f t="shared" si="5"/>
        <v>0</v>
      </c>
      <c r="Q37" s="9">
        <v>0</v>
      </c>
      <c r="R37" s="56">
        <v>0</v>
      </c>
      <c r="S37" s="39">
        <f t="shared" si="6"/>
        <v>0</v>
      </c>
      <c r="T37" s="20" t="str">
        <f t="shared" si="7"/>
        <v>NA</v>
      </c>
      <c r="U37" s="21" t="str">
        <f t="shared" si="8"/>
        <v>NA</v>
      </c>
      <c r="V37" s="5">
        <v>0</v>
      </c>
      <c r="W37" s="7">
        <v>0</v>
      </c>
      <c r="X37" s="20" t="str">
        <f t="shared" si="9"/>
        <v>NA</v>
      </c>
      <c r="Y37" s="21" t="str">
        <f t="shared" si="10"/>
        <v>NA</v>
      </c>
      <c r="Z37" s="12" t="s">
        <v>131</v>
      </c>
      <c r="AA37" s="22">
        <f t="shared" si="11"/>
        <v>0</v>
      </c>
      <c r="AB37" s="23">
        <f t="shared" si="13"/>
        <v>0</v>
      </c>
      <c r="AC37" s="37"/>
    </row>
    <row r="38" spans="1:29" s="1" customFormat="1" ht="63.75" customHeight="1" x14ac:dyDescent="0.3">
      <c r="A38" s="116"/>
      <c r="B38" s="115"/>
      <c r="C38" s="12" t="s">
        <v>58</v>
      </c>
      <c r="D38" s="4" t="s">
        <v>89</v>
      </c>
      <c r="E38" s="5" t="s">
        <v>12</v>
      </c>
      <c r="F38" s="11">
        <v>1</v>
      </c>
      <c r="G38" s="9">
        <v>0</v>
      </c>
      <c r="H38" s="9">
        <v>1</v>
      </c>
      <c r="I38" s="39">
        <f t="shared" si="0"/>
        <v>1</v>
      </c>
      <c r="J38" s="20">
        <f t="shared" si="1"/>
        <v>100</v>
      </c>
      <c r="K38" s="21">
        <f t="shared" si="2"/>
        <v>100</v>
      </c>
      <c r="L38" s="9">
        <v>1</v>
      </c>
      <c r="M38" s="53">
        <v>0</v>
      </c>
      <c r="N38" s="39">
        <f t="shared" si="3"/>
        <v>1</v>
      </c>
      <c r="O38" s="20">
        <f t="shared" si="4"/>
        <v>0</v>
      </c>
      <c r="P38" s="21">
        <f t="shared" si="5"/>
        <v>0</v>
      </c>
      <c r="Q38" s="9">
        <v>0</v>
      </c>
      <c r="R38" s="56">
        <v>0</v>
      </c>
      <c r="S38" s="39">
        <f t="shared" si="6"/>
        <v>0</v>
      </c>
      <c r="T38" s="20" t="str">
        <f t="shared" si="7"/>
        <v>NA</v>
      </c>
      <c r="U38" s="21" t="str">
        <f t="shared" si="8"/>
        <v>NA</v>
      </c>
      <c r="V38" s="5">
        <v>0</v>
      </c>
      <c r="W38" s="7">
        <v>0</v>
      </c>
      <c r="X38" s="20" t="str">
        <f t="shared" si="9"/>
        <v>NA</v>
      </c>
      <c r="Y38" s="21" t="str">
        <f t="shared" si="10"/>
        <v>NA</v>
      </c>
      <c r="Z38" s="12" t="s">
        <v>132</v>
      </c>
      <c r="AA38" s="22">
        <f t="shared" si="11"/>
        <v>100</v>
      </c>
      <c r="AB38" s="23">
        <f t="shared" si="13"/>
        <v>100</v>
      </c>
      <c r="AC38" s="37"/>
    </row>
    <row r="39" spans="1:29" s="1" customFormat="1" ht="101.25" x14ac:dyDescent="0.3">
      <c r="A39" s="117" t="s">
        <v>18</v>
      </c>
      <c r="B39" s="130" t="s">
        <v>27</v>
      </c>
      <c r="C39" s="12" t="s">
        <v>59</v>
      </c>
      <c r="D39" s="4" t="s">
        <v>90</v>
      </c>
      <c r="E39" s="5" t="s">
        <v>12</v>
      </c>
      <c r="F39" s="11">
        <v>2</v>
      </c>
      <c r="G39" s="9">
        <v>0</v>
      </c>
      <c r="H39" s="9">
        <v>0</v>
      </c>
      <c r="I39" s="39">
        <f t="shared" si="0"/>
        <v>0</v>
      </c>
      <c r="J39" s="20" t="str">
        <f t="shared" si="1"/>
        <v>NA</v>
      </c>
      <c r="K39" s="21" t="str">
        <f t="shared" si="2"/>
        <v>NA</v>
      </c>
      <c r="L39" s="9">
        <v>0</v>
      </c>
      <c r="M39" s="53">
        <v>0</v>
      </c>
      <c r="N39" s="39">
        <f t="shared" si="3"/>
        <v>0</v>
      </c>
      <c r="O39" s="20" t="str">
        <f t="shared" si="4"/>
        <v>NA</v>
      </c>
      <c r="P39" s="21" t="str">
        <f t="shared" si="5"/>
        <v>NA</v>
      </c>
      <c r="Q39" s="9">
        <v>0</v>
      </c>
      <c r="R39" s="56">
        <v>0</v>
      </c>
      <c r="S39" s="39">
        <f t="shared" si="6"/>
        <v>0</v>
      </c>
      <c r="T39" s="20" t="str">
        <f t="shared" si="7"/>
        <v>NA</v>
      </c>
      <c r="U39" s="21" t="str">
        <f t="shared" si="8"/>
        <v>NA</v>
      </c>
      <c r="V39" s="5">
        <v>2</v>
      </c>
      <c r="W39" s="7">
        <v>0</v>
      </c>
      <c r="X39" s="20">
        <f t="shared" si="9"/>
        <v>0</v>
      </c>
      <c r="Y39" s="21">
        <f t="shared" si="10"/>
        <v>0</v>
      </c>
      <c r="Z39" s="25"/>
      <c r="AA39" s="22">
        <f t="shared" si="11"/>
        <v>0</v>
      </c>
      <c r="AB39" s="23">
        <f t="shared" si="13"/>
        <v>0</v>
      </c>
      <c r="AC39" s="37"/>
    </row>
    <row r="40" spans="1:29" s="1" customFormat="1" ht="71.25" customHeight="1" x14ac:dyDescent="0.3">
      <c r="A40" s="118"/>
      <c r="B40" s="131"/>
      <c r="C40" s="12" t="s">
        <v>60</v>
      </c>
      <c r="D40" s="4" t="s">
        <v>91</v>
      </c>
      <c r="E40" s="5" t="s">
        <v>12</v>
      </c>
      <c r="F40" s="11">
        <v>1</v>
      </c>
      <c r="G40" s="9">
        <v>0</v>
      </c>
      <c r="H40" s="9">
        <v>1</v>
      </c>
      <c r="I40" s="39">
        <f t="shared" si="0"/>
        <v>1</v>
      </c>
      <c r="J40" s="20">
        <f t="shared" si="1"/>
        <v>100</v>
      </c>
      <c r="K40" s="21">
        <f t="shared" si="2"/>
        <v>100</v>
      </c>
      <c r="L40" s="9">
        <v>0</v>
      </c>
      <c r="M40" s="53">
        <v>0</v>
      </c>
      <c r="N40" s="39">
        <f t="shared" si="3"/>
        <v>0</v>
      </c>
      <c r="O40" s="20" t="str">
        <f t="shared" si="4"/>
        <v>NA</v>
      </c>
      <c r="P40" s="21" t="str">
        <f t="shared" si="5"/>
        <v>NA</v>
      </c>
      <c r="Q40" s="9">
        <v>0</v>
      </c>
      <c r="R40" s="56">
        <v>0</v>
      </c>
      <c r="S40" s="39">
        <f t="shared" si="6"/>
        <v>0</v>
      </c>
      <c r="T40" s="20" t="str">
        <f t="shared" si="7"/>
        <v>NA</v>
      </c>
      <c r="U40" s="21" t="str">
        <f t="shared" si="8"/>
        <v>NA</v>
      </c>
      <c r="V40" s="5">
        <v>1</v>
      </c>
      <c r="W40" s="7">
        <v>0</v>
      </c>
      <c r="X40" s="20">
        <f t="shared" si="9"/>
        <v>0</v>
      </c>
      <c r="Y40" s="21">
        <f t="shared" si="10"/>
        <v>0</v>
      </c>
      <c r="Z40" s="12"/>
      <c r="AA40" s="22">
        <f t="shared" si="11"/>
        <v>100</v>
      </c>
      <c r="AB40" s="23">
        <f t="shared" si="13"/>
        <v>100</v>
      </c>
      <c r="AC40" s="37" t="s">
        <v>101</v>
      </c>
    </row>
    <row r="41" spans="1:29" s="1" customFormat="1" ht="78.75" customHeight="1" x14ac:dyDescent="0.3">
      <c r="A41" s="118"/>
      <c r="B41" s="132"/>
      <c r="C41" s="12" t="s">
        <v>133</v>
      </c>
      <c r="D41" s="4" t="s">
        <v>134</v>
      </c>
      <c r="E41" s="5" t="s">
        <v>12</v>
      </c>
      <c r="F41" s="11">
        <v>1</v>
      </c>
      <c r="G41" s="9">
        <v>1</v>
      </c>
      <c r="H41" s="9">
        <v>1</v>
      </c>
      <c r="I41" s="20">
        <v>100</v>
      </c>
      <c r="J41" s="20">
        <f>IF(G41&gt;0,(H41/G41)*100,IF(H41&gt;0,H41*100,"NA"))</f>
        <v>100</v>
      </c>
      <c r="K41" s="21">
        <v>0</v>
      </c>
      <c r="L41" s="80">
        <v>0</v>
      </c>
      <c r="M41" s="20" t="s">
        <v>135</v>
      </c>
      <c r="N41" s="21" t="str">
        <f>IF(K41&gt;0,(L41/K41)*100,IF(L41&gt;0,L41*100,"NA"))</f>
        <v>NA</v>
      </c>
      <c r="O41" s="20">
        <v>0</v>
      </c>
      <c r="P41" s="21">
        <v>0</v>
      </c>
      <c r="Q41" s="20" t="s">
        <v>135</v>
      </c>
      <c r="R41" s="21" t="str">
        <f>IF(O41&gt;0,(P41/O41)*100,IF(P41&gt;0,P41*100,"NA"))</f>
        <v>NA</v>
      </c>
      <c r="S41" s="5">
        <v>0</v>
      </c>
      <c r="T41" s="20">
        <v>0</v>
      </c>
      <c r="U41" s="21" t="s">
        <v>135</v>
      </c>
      <c r="V41" s="25" t="str">
        <f>IF(S41&gt;0,(T41/S41)*100,IF(T41&gt;0,T41*100,"NA"))</f>
        <v>NA</v>
      </c>
      <c r="W41" s="7">
        <v>0</v>
      </c>
      <c r="X41" s="20">
        <f t="shared" si="9"/>
        <v>0</v>
      </c>
      <c r="Y41" s="21"/>
      <c r="AA41" s="22">
        <v>100</v>
      </c>
      <c r="AB41" s="23">
        <f>IF(I41="a",(L41+P41+T41+X41)/J41*100,IF(I41=2015,(X41/J41)*100,IF(I41=2014,(T41/J41)*100,IF(I41=2013,(P41/J41)*100,IF(I41=2012,(L41/J41)*100,0)))))</f>
        <v>0</v>
      </c>
    </row>
    <row r="42" spans="1:29" s="1" customFormat="1" ht="78.75" customHeight="1" x14ac:dyDescent="0.3">
      <c r="A42" s="118"/>
      <c r="B42" s="126" t="s">
        <v>159</v>
      </c>
      <c r="C42" s="12" t="s">
        <v>133</v>
      </c>
      <c r="D42" s="4" t="s">
        <v>134</v>
      </c>
      <c r="E42" s="5" t="s">
        <v>12</v>
      </c>
      <c r="F42" s="11">
        <v>1</v>
      </c>
      <c r="G42" s="9">
        <v>1</v>
      </c>
      <c r="H42" s="9">
        <v>1</v>
      </c>
      <c r="I42" s="39">
        <f t="shared" ref="I42:I52" si="14">IF(J42="NA",0,1)</f>
        <v>1</v>
      </c>
      <c r="J42" s="20">
        <f t="shared" ref="J42:J52" si="15">IF(K42="NA","NA",IF(K42&gt;100,100,K42))</f>
        <v>100</v>
      </c>
      <c r="K42" s="21">
        <f t="shared" ref="K42:K52" si="16">IF(G42&gt;0,(H42/G42)*100,IF(H42&gt;0,H42*100,"NA"))</f>
        <v>100</v>
      </c>
      <c r="L42" s="9">
        <v>0</v>
      </c>
      <c r="M42" s="53">
        <v>0</v>
      </c>
      <c r="N42" s="39">
        <f t="shared" ref="N42:N52" si="17">IF(O42="NA",0,1)</f>
        <v>0</v>
      </c>
      <c r="O42" s="20" t="str">
        <f t="shared" ref="O42:O52" si="18">IF(P42="NA","NA",IF(P42&gt;100,100,P42))</f>
        <v>NA</v>
      </c>
      <c r="P42" s="21" t="str">
        <f t="shared" ref="P42:P52" si="19">IF(L42&gt;0,(M42/L42)*100,IF(M42&gt;0,M42*100,"NA"))</f>
        <v>NA</v>
      </c>
      <c r="Q42" s="9">
        <v>0</v>
      </c>
      <c r="R42" s="56">
        <v>0</v>
      </c>
      <c r="S42" s="39">
        <f t="shared" ref="S42:S52" si="20">IF(T42="NA",0,1)</f>
        <v>0</v>
      </c>
      <c r="T42" s="20" t="str">
        <f t="shared" ref="T42:T52" si="21">IF(U42="NA","NA",IF(U42&gt;100,100,U42))</f>
        <v>NA</v>
      </c>
      <c r="U42" s="21" t="str">
        <f t="shared" ref="U42:U52" si="22">IF(Q42&gt;0,(R42/Q42)*100,IF(R42&gt;0,R42*100,"NA"))</f>
        <v>NA</v>
      </c>
      <c r="V42" s="5">
        <v>0</v>
      </c>
      <c r="W42" s="7">
        <v>0</v>
      </c>
      <c r="X42" s="20" t="str">
        <f t="shared" ref="X42:X52" si="23">IF(Y42="NA","NA",IF(Y42&gt;100,100,Y42))</f>
        <v>NA</v>
      </c>
      <c r="Y42" s="21" t="str">
        <f t="shared" ref="Y42:Y52" si="24">IF(V42&gt;0,(W42/V42)*100,IF(W42&gt;0,W42*100,"NA"))</f>
        <v>NA</v>
      </c>
      <c r="AA42" s="22">
        <f t="shared" ref="AA42:AA52" si="25">IF(AB42&gt;100,100,AB42)</f>
        <v>100</v>
      </c>
      <c r="AB42" s="23">
        <f>IF(E42="a",(H42+M42+R42+W42)/F42*100,IF(E42=2015,(W42/F42)*100,IF(E42=2014,(R42/F42)*100,IF(E42=2013,(M42/F42)*100,IF(E42=2012,(H42/F42)*100,0)))))</f>
        <v>100</v>
      </c>
    </row>
    <row r="43" spans="1:29" s="1" customFormat="1" ht="78.75" customHeight="1" x14ac:dyDescent="0.3">
      <c r="A43" s="118"/>
      <c r="B43" s="126"/>
      <c r="C43" s="12" t="s">
        <v>136</v>
      </c>
      <c r="D43" s="4" t="s">
        <v>137</v>
      </c>
      <c r="E43" s="5" t="s">
        <v>12</v>
      </c>
      <c r="F43" s="11">
        <v>1</v>
      </c>
      <c r="G43" s="9">
        <v>0</v>
      </c>
      <c r="H43" s="9">
        <v>0</v>
      </c>
      <c r="I43" s="39">
        <f t="shared" si="14"/>
        <v>0</v>
      </c>
      <c r="J43" s="20" t="str">
        <f t="shared" si="15"/>
        <v>NA</v>
      </c>
      <c r="K43" s="21" t="str">
        <f t="shared" si="16"/>
        <v>NA</v>
      </c>
      <c r="L43" s="9">
        <v>1</v>
      </c>
      <c r="M43" s="53">
        <v>1</v>
      </c>
      <c r="N43" s="39">
        <f t="shared" si="17"/>
        <v>1</v>
      </c>
      <c r="O43" s="20">
        <f t="shared" si="18"/>
        <v>100</v>
      </c>
      <c r="P43" s="21">
        <f t="shared" si="19"/>
        <v>100</v>
      </c>
      <c r="Q43" s="9">
        <v>0</v>
      </c>
      <c r="R43" s="56">
        <v>0</v>
      </c>
      <c r="S43" s="39">
        <f t="shared" si="20"/>
        <v>0</v>
      </c>
      <c r="T43" s="20" t="str">
        <f t="shared" si="21"/>
        <v>NA</v>
      </c>
      <c r="U43" s="21" t="str">
        <f t="shared" si="22"/>
        <v>NA</v>
      </c>
      <c r="V43" s="5">
        <v>0</v>
      </c>
      <c r="W43" s="7">
        <v>0</v>
      </c>
      <c r="X43" s="20" t="str">
        <f t="shared" si="23"/>
        <v>NA</v>
      </c>
      <c r="Y43" s="21" t="str">
        <f t="shared" si="24"/>
        <v>NA</v>
      </c>
      <c r="AA43" s="22">
        <f t="shared" si="25"/>
        <v>100</v>
      </c>
      <c r="AB43" s="23">
        <f>IF(E43="a",(H43+M43+R43+W43)/F43*100,IF(E43=2015,(W43/F43)*100,IF(E43=2014,(R43/F43)*100,IF(E43=2013,(M43/F43)*100,IF(E43=2012,(H43/F43)*100,0)))))</f>
        <v>100</v>
      </c>
    </row>
    <row r="44" spans="1:29" s="1" customFormat="1" ht="78.75" customHeight="1" x14ac:dyDescent="0.3">
      <c r="A44" s="118"/>
      <c r="B44" s="126"/>
      <c r="C44" s="12" t="s">
        <v>138</v>
      </c>
      <c r="D44" s="4" t="s">
        <v>139</v>
      </c>
      <c r="E44" s="5" t="s">
        <v>12</v>
      </c>
      <c r="F44" s="11">
        <v>2</v>
      </c>
      <c r="G44" s="9">
        <v>2</v>
      </c>
      <c r="H44" s="9">
        <v>2</v>
      </c>
      <c r="I44" s="39">
        <f t="shared" si="14"/>
        <v>1</v>
      </c>
      <c r="J44" s="20">
        <f t="shared" si="15"/>
        <v>100</v>
      </c>
      <c r="K44" s="21">
        <f t="shared" si="16"/>
        <v>100</v>
      </c>
      <c r="L44" s="9">
        <v>2</v>
      </c>
      <c r="M44" s="53">
        <v>1</v>
      </c>
      <c r="N44" s="39">
        <f t="shared" si="17"/>
        <v>1</v>
      </c>
      <c r="O44" s="20">
        <f t="shared" si="18"/>
        <v>50</v>
      </c>
      <c r="P44" s="21">
        <f t="shared" si="19"/>
        <v>50</v>
      </c>
      <c r="Q44" s="9">
        <v>2</v>
      </c>
      <c r="R44" s="56">
        <v>0</v>
      </c>
      <c r="S44" s="39">
        <f t="shared" si="20"/>
        <v>1</v>
      </c>
      <c r="T44" s="20">
        <f t="shared" si="21"/>
        <v>0</v>
      </c>
      <c r="U44" s="21">
        <f t="shared" si="22"/>
        <v>0</v>
      </c>
      <c r="V44" s="5">
        <v>2</v>
      </c>
      <c r="W44" s="7">
        <v>0</v>
      </c>
      <c r="X44" s="20">
        <f t="shared" si="23"/>
        <v>0</v>
      </c>
      <c r="Y44" s="21">
        <f t="shared" si="24"/>
        <v>0</v>
      </c>
      <c r="AA44" s="22">
        <f t="shared" si="25"/>
        <v>37.5</v>
      </c>
      <c r="AB44" s="26">
        <f>IF(E44="a",(H44+M44+R44+W44)/(G44+L44+Q44+V44)*100,IF(E44=2015,(W44/F44)*100,IF(E44=2014,(R44/F44)*100,IF(E44=2013,(M44/F44)*100,IF(E44=2012,(H44/F44)*100,0)))))</f>
        <v>37.5</v>
      </c>
    </row>
    <row r="45" spans="1:29" s="1" customFormat="1" ht="78.75" customHeight="1" x14ac:dyDescent="0.3">
      <c r="A45" s="118"/>
      <c r="B45" s="126"/>
      <c r="C45" s="12" t="s">
        <v>140</v>
      </c>
      <c r="D45" s="4" t="s">
        <v>141</v>
      </c>
      <c r="E45" s="5" t="s">
        <v>12</v>
      </c>
      <c r="F45" s="11">
        <v>4</v>
      </c>
      <c r="G45" s="9">
        <v>0</v>
      </c>
      <c r="H45" s="9">
        <v>0</v>
      </c>
      <c r="I45" s="39">
        <f t="shared" si="14"/>
        <v>0</v>
      </c>
      <c r="J45" s="20" t="str">
        <f t="shared" si="15"/>
        <v>NA</v>
      </c>
      <c r="K45" s="21" t="str">
        <f t="shared" si="16"/>
        <v>NA</v>
      </c>
      <c r="L45" s="9">
        <v>1</v>
      </c>
      <c r="M45" s="53">
        <v>2</v>
      </c>
      <c r="N45" s="39">
        <f t="shared" si="17"/>
        <v>1</v>
      </c>
      <c r="O45" s="20">
        <f t="shared" si="18"/>
        <v>100</v>
      </c>
      <c r="P45" s="21">
        <f t="shared" si="19"/>
        <v>200</v>
      </c>
      <c r="Q45" s="9">
        <v>1</v>
      </c>
      <c r="R45" s="56">
        <v>0</v>
      </c>
      <c r="S45" s="39">
        <f t="shared" si="20"/>
        <v>1</v>
      </c>
      <c r="T45" s="20">
        <f t="shared" si="21"/>
        <v>0</v>
      </c>
      <c r="U45" s="21">
        <f t="shared" si="22"/>
        <v>0</v>
      </c>
      <c r="V45" s="5">
        <v>1</v>
      </c>
      <c r="W45" s="7">
        <v>0</v>
      </c>
      <c r="X45" s="20">
        <f t="shared" si="23"/>
        <v>0</v>
      </c>
      <c r="Y45" s="21">
        <f t="shared" si="24"/>
        <v>0</v>
      </c>
      <c r="AA45" s="22">
        <f t="shared" si="25"/>
        <v>50</v>
      </c>
      <c r="AB45" s="23">
        <f>IF(E45="a",(H45+M45+R45+W45)/F45*100,IF(E45=2015,(W45/F45)*100,IF(E45=2014,(R45/F45)*100,IF(E45=2013,(M45/F45)*100,IF(E45=2012,(H45/F45)*100,0)))))</f>
        <v>50</v>
      </c>
    </row>
    <row r="46" spans="1:29" s="1" customFormat="1" ht="78.75" customHeight="1" x14ac:dyDescent="0.3">
      <c r="A46" s="118"/>
      <c r="B46" s="127" t="s">
        <v>142</v>
      </c>
      <c r="C46" s="12" t="s">
        <v>143</v>
      </c>
      <c r="D46" s="4" t="s">
        <v>144</v>
      </c>
      <c r="E46" s="5" t="s">
        <v>12</v>
      </c>
      <c r="F46" s="11">
        <v>4</v>
      </c>
      <c r="G46" s="9">
        <v>1</v>
      </c>
      <c r="H46" s="9">
        <v>1</v>
      </c>
      <c r="I46" s="39">
        <f t="shared" si="14"/>
        <v>1</v>
      </c>
      <c r="J46" s="20">
        <f t="shared" si="15"/>
        <v>100</v>
      </c>
      <c r="K46" s="21">
        <f t="shared" si="16"/>
        <v>100</v>
      </c>
      <c r="L46" s="9">
        <v>1</v>
      </c>
      <c r="M46" s="53">
        <v>1</v>
      </c>
      <c r="N46" s="39">
        <f t="shared" si="17"/>
        <v>1</v>
      </c>
      <c r="O46" s="20">
        <f t="shared" si="18"/>
        <v>100</v>
      </c>
      <c r="P46" s="21">
        <f t="shared" si="19"/>
        <v>100</v>
      </c>
      <c r="Q46" s="9">
        <v>1</v>
      </c>
      <c r="R46" s="56">
        <v>0</v>
      </c>
      <c r="S46" s="39">
        <f t="shared" si="20"/>
        <v>1</v>
      </c>
      <c r="T46" s="20">
        <f t="shared" si="21"/>
        <v>0</v>
      </c>
      <c r="U46" s="21">
        <f t="shared" si="22"/>
        <v>0</v>
      </c>
      <c r="V46" s="5">
        <v>1</v>
      </c>
      <c r="W46" s="7">
        <v>0</v>
      </c>
      <c r="X46" s="20">
        <f t="shared" si="23"/>
        <v>0</v>
      </c>
      <c r="Y46" s="21">
        <f t="shared" si="24"/>
        <v>0</v>
      </c>
      <c r="AA46" s="22">
        <f t="shared" si="25"/>
        <v>50</v>
      </c>
      <c r="AB46" s="23">
        <f>IF(E46="a",(H46+M46+R46+W46)/F46*100,IF(E46=2015,(W46/F46)*100,IF(E46=2014,(R46/F46)*100,IF(E46=2013,(M46/F46)*100,IF(E46=2012,(H46/F46)*100,0)))))</f>
        <v>50</v>
      </c>
    </row>
    <row r="47" spans="1:29" s="1" customFormat="1" ht="78.75" customHeight="1" x14ac:dyDescent="0.3">
      <c r="A47" s="118"/>
      <c r="B47" s="128"/>
      <c r="C47" s="12" t="s">
        <v>145</v>
      </c>
      <c r="D47" s="4" t="s">
        <v>146</v>
      </c>
      <c r="E47" s="5" t="s">
        <v>12</v>
      </c>
      <c r="F47" s="11">
        <v>1</v>
      </c>
      <c r="G47" s="9">
        <v>0</v>
      </c>
      <c r="H47" s="9">
        <v>0</v>
      </c>
      <c r="I47" s="39">
        <f t="shared" si="14"/>
        <v>0</v>
      </c>
      <c r="J47" s="20" t="str">
        <f t="shared" si="15"/>
        <v>NA</v>
      </c>
      <c r="K47" s="21" t="str">
        <f t="shared" si="16"/>
        <v>NA</v>
      </c>
      <c r="L47" s="9">
        <v>1</v>
      </c>
      <c r="M47" s="53">
        <v>0</v>
      </c>
      <c r="N47" s="39">
        <f t="shared" si="17"/>
        <v>1</v>
      </c>
      <c r="O47" s="20">
        <f t="shared" si="18"/>
        <v>0</v>
      </c>
      <c r="P47" s="21">
        <f t="shared" si="19"/>
        <v>0</v>
      </c>
      <c r="Q47" s="9">
        <v>1</v>
      </c>
      <c r="R47" s="56">
        <v>0</v>
      </c>
      <c r="S47" s="39">
        <f t="shared" si="20"/>
        <v>1</v>
      </c>
      <c r="T47" s="20">
        <f t="shared" si="21"/>
        <v>0</v>
      </c>
      <c r="U47" s="21">
        <f t="shared" si="22"/>
        <v>0</v>
      </c>
      <c r="V47" s="5">
        <v>1</v>
      </c>
      <c r="W47" s="7">
        <v>0</v>
      </c>
      <c r="X47" s="20">
        <f t="shared" si="23"/>
        <v>0</v>
      </c>
      <c r="Y47" s="21">
        <f t="shared" si="24"/>
        <v>0</v>
      </c>
      <c r="AA47" s="22">
        <f t="shared" si="25"/>
        <v>0</v>
      </c>
      <c r="AB47" s="26">
        <f>IF(E47="a",(H47+M47+R47+W47)/(G47+L47+Q47+V47)*100,IF(E47=2015,(W47/F47)*100,IF(E47=2014,(R47/F47)*100,IF(E47=2013,(M47/F47)*100,IF(E47=2012,(H47/F47)*100,0)))))</f>
        <v>0</v>
      </c>
    </row>
    <row r="48" spans="1:29" s="1" customFormat="1" ht="78.75" customHeight="1" x14ac:dyDescent="0.3">
      <c r="A48" s="118"/>
      <c r="B48" s="128"/>
      <c r="C48" s="12" t="s">
        <v>147</v>
      </c>
      <c r="D48" s="4" t="s">
        <v>148</v>
      </c>
      <c r="E48" s="5" t="s">
        <v>12</v>
      </c>
      <c r="F48" s="11">
        <v>1</v>
      </c>
      <c r="G48" s="9">
        <v>0</v>
      </c>
      <c r="H48" s="9">
        <v>0</v>
      </c>
      <c r="I48" s="39">
        <f t="shared" si="14"/>
        <v>0</v>
      </c>
      <c r="J48" s="20" t="str">
        <f t="shared" si="15"/>
        <v>NA</v>
      </c>
      <c r="K48" s="21" t="str">
        <f t="shared" si="16"/>
        <v>NA</v>
      </c>
      <c r="L48" s="9">
        <v>1</v>
      </c>
      <c r="M48" s="53">
        <v>1</v>
      </c>
      <c r="N48" s="39">
        <f t="shared" si="17"/>
        <v>1</v>
      </c>
      <c r="O48" s="20">
        <f t="shared" si="18"/>
        <v>100</v>
      </c>
      <c r="P48" s="21">
        <f t="shared" si="19"/>
        <v>100</v>
      </c>
      <c r="Q48" s="9">
        <v>0</v>
      </c>
      <c r="R48" s="56">
        <v>0</v>
      </c>
      <c r="S48" s="39">
        <f t="shared" si="20"/>
        <v>0</v>
      </c>
      <c r="T48" s="20" t="str">
        <f t="shared" si="21"/>
        <v>NA</v>
      </c>
      <c r="U48" s="21" t="str">
        <f t="shared" si="22"/>
        <v>NA</v>
      </c>
      <c r="V48" s="5">
        <v>0</v>
      </c>
      <c r="W48" s="7">
        <v>0</v>
      </c>
      <c r="X48" s="20" t="str">
        <f t="shared" si="23"/>
        <v>NA</v>
      </c>
      <c r="Y48" s="21" t="str">
        <f t="shared" si="24"/>
        <v>NA</v>
      </c>
      <c r="AA48" s="22">
        <f t="shared" si="25"/>
        <v>100</v>
      </c>
      <c r="AB48" s="23">
        <f>IF(E48="a",(H48+M48+R48+W48)/F48*100,IF(E48=2015,(W48/F48)*100,IF(E48=2014,(R48/F48)*100,IF(E48=2013,(M48/F48)*100,IF(E48=2012,(H48/F48)*100,0)))))</f>
        <v>100</v>
      </c>
    </row>
    <row r="49" spans="1:29" s="1" customFormat="1" ht="78.75" customHeight="1" x14ac:dyDescent="0.3">
      <c r="A49" s="118"/>
      <c r="B49" s="128"/>
      <c r="C49" s="12" t="s">
        <v>149</v>
      </c>
      <c r="D49" s="4" t="s">
        <v>150</v>
      </c>
      <c r="E49" s="5" t="s">
        <v>12</v>
      </c>
      <c r="F49" s="11">
        <v>1</v>
      </c>
      <c r="G49" s="9">
        <v>0</v>
      </c>
      <c r="H49" s="9">
        <v>0</v>
      </c>
      <c r="I49" s="39">
        <f t="shared" si="14"/>
        <v>0</v>
      </c>
      <c r="J49" s="20" t="str">
        <f t="shared" si="15"/>
        <v>NA</v>
      </c>
      <c r="K49" s="21" t="str">
        <f t="shared" si="16"/>
        <v>NA</v>
      </c>
      <c r="L49" s="9">
        <v>0</v>
      </c>
      <c r="M49" s="53">
        <v>0</v>
      </c>
      <c r="N49" s="39">
        <f t="shared" si="17"/>
        <v>0</v>
      </c>
      <c r="O49" s="20" t="str">
        <f t="shared" si="18"/>
        <v>NA</v>
      </c>
      <c r="P49" s="21" t="str">
        <f t="shared" si="19"/>
        <v>NA</v>
      </c>
      <c r="Q49" s="9">
        <v>1</v>
      </c>
      <c r="R49" s="56">
        <v>0</v>
      </c>
      <c r="S49" s="39">
        <f t="shared" si="20"/>
        <v>1</v>
      </c>
      <c r="T49" s="20">
        <f t="shared" si="21"/>
        <v>0</v>
      </c>
      <c r="U49" s="21">
        <f t="shared" si="22"/>
        <v>0</v>
      </c>
      <c r="V49" s="5">
        <v>0</v>
      </c>
      <c r="W49" s="7">
        <v>0</v>
      </c>
      <c r="X49" s="20" t="str">
        <f t="shared" si="23"/>
        <v>NA</v>
      </c>
      <c r="Y49" s="21" t="str">
        <f t="shared" si="24"/>
        <v>NA</v>
      </c>
      <c r="AA49" s="22">
        <f t="shared" si="25"/>
        <v>0</v>
      </c>
      <c r="AB49" s="23">
        <f>IF(E49="a",(H49+M49+R49+W49)/F49*100,IF(E49=2015,(W49/F49)*100,IF(E49=2014,(R49/F49)*100,IF(E49=2013,(M49/F49)*100,IF(E49=2012,(H49/F49)*100,0)))))</f>
        <v>0</v>
      </c>
    </row>
    <row r="50" spans="1:29" s="1" customFormat="1" ht="78.75" customHeight="1" x14ac:dyDescent="0.3">
      <c r="A50" s="118"/>
      <c r="B50" s="128"/>
      <c r="C50" s="12" t="s">
        <v>151</v>
      </c>
      <c r="D50" s="4" t="s">
        <v>152</v>
      </c>
      <c r="E50" s="5" t="s">
        <v>12</v>
      </c>
      <c r="F50" s="11">
        <v>1</v>
      </c>
      <c r="G50" s="9">
        <v>0</v>
      </c>
      <c r="H50" s="9">
        <v>0</v>
      </c>
      <c r="I50" s="39">
        <f t="shared" si="14"/>
        <v>0</v>
      </c>
      <c r="J50" s="20" t="str">
        <f t="shared" si="15"/>
        <v>NA</v>
      </c>
      <c r="K50" s="21" t="str">
        <f t="shared" si="16"/>
        <v>NA</v>
      </c>
      <c r="L50" s="9">
        <v>1</v>
      </c>
      <c r="M50" s="53">
        <v>0</v>
      </c>
      <c r="N50" s="39">
        <f t="shared" si="17"/>
        <v>1</v>
      </c>
      <c r="O50" s="20">
        <f t="shared" si="18"/>
        <v>0</v>
      </c>
      <c r="P50" s="21">
        <f t="shared" si="19"/>
        <v>0</v>
      </c>
      <c r="Q50" s="9">
        <v>0</v>
      </c>
      <c r="R50" s="56">
        <v>0</v>
      </c>
      <c r="S50" s="39">
        <f t="shared" si="20"/>
        <v>0</v>
      </c>
      <c r="T50" s="20" t="str">
        <f t="shared" si="21"/>
        <v>NA</v>
      </c>
      <c r="U50" s="21" t="str">
        <f t="shared" si="22"/>
        <v>NA</v>
      </c>
      <c r="V50" s="5">
        <v>0</v>
      </c>
      <c r="W50" s="7">
        <v>0</v>
      </c>
      <c r="X50" s="20" t="str">
        <f t="shared" si="23"/>
        <v>NA</v>
      </c>
      <c r="Y50" s="21" t="str">
        <f t="shared" si="24"/>
        <v>NA</v>
      </c>
      <c r="AA50" s="22">
        <f t="shared" si="25"/>
        <v>0</v>
      </c>
      <c r="AB50" s="23">
        <f>IF(E50="a",(H50+M50+R50+W50)/F50*100,IF(E50=2015,(W50/F50)*100,IF(E50=2014,(R50/F50)*100,IF(E50=2013,(M50/F50)*100,IF(E50=2012,(H50/F50)*100,0)))))</f>
        <v>0</v>
      </c>
    </row>
    <row r="51" spans="1:29" s="1" customFormat="1" ht="78.75" customHeight="1" x14ac:dyDescent="0.3">
      <c r="A51" s="118"/>
      <c r="B51" s="129"/>
      <c r="C51" s="12" t="s">
        <v>153</v>
      </c>
      <c r="D51" s="4" t="s">
        <v>154</v>
      </c>
      <c r="E51" s="5" t="s">
        <v>12</v>
      </c>
      <c r="F51" s="11">
        <v>1</v>
      </c>
      <c r="G51" s="9">
        <v>0</v>
      </c>
      <c r="H51" s="9">
        <v>0</v>
      </c>
      <c r="I51" s="39">
        <f t="shared" si="14"/>
        <v>0</v>
      </c>
      <c r="J51" s="20" t="str">
        <f t="shared" si="15"/>
        <v>NA</v>
      </c>
      <c r="K51" s="21" t="str">
        <f t="shared" si="16"/>
        <v>NA</v>
      </c>
      <c r="L51" s="9">
        <v>0</v>
      </c>
      <c r="M51" s="53">
        <v>1</v>
      </c>
      <c r="N51" s="39">
        <f t="shared" si="17"/>
        <v>1</v>
      </c>
      <c r="O51" s="20">
        <f t="shared" si="18"/>
        <v>100</v>
      </c>
      <c r="P51" s="21">
        <f t="shared" si="19"/>
        <v>100</v>
      </c>
      <c r="Q51" s="9">
        <v>1</v>
      </c>
      <c r="R51" s="56">
        <v>0</v>
      </c>
      <c r="S51" s="39">
        <f t="shared" si="20"/>
        <v>1</v>
      </c>
      <c r="T51" s="20">
        <f t="shared" si="21"/>
        <v>0</v>
      </c>
      <c r="U51" s="21">
        <f t="shared" si="22"/>
        <v>0</v>
      </c>
      <c r="V51" s="5">
        <v>1</v>
      </c>
      <c r="W51" s="7">
        <v>0</v>
      </c>
      <c r="X51" s="20">
        <f t="shared" si="23"/>
        <v>0</v>
      </c>
      <c r="Y51" s="21">
        <f t="shared" si="24"/>
        <v>0</v>
      </c>
      <c r="AA51" s="22">
        <f t="shared" si="25"/>
        <v>50</v>
      </c>
      <c r="AB51" s="26">
        <f>IF(E51="a",(H51+M51+R51+W51)/(G51+L51+Q51+V51)*100,IF(E51=2015,(W51/F51)*100,IF(E51=2014,(R51/F51)*100,IF(E51=2013,(M51/F51)*100,IF(E51=2012,(H51/F51)*100,0)))))</f>
        <v>50</v>
      </c>
    </row>
    <row r="52" spans="1:29" s="1" customFormat="1" ht="78.75" customHeight="1" x14ac:dyDescent="0.3">
      <c r="A52" s="119"/>
      <c r="B52" s="82" t="s">
        <v>155</v>
      </c>
      <c r="C52" s="12" t="s">
        <v>156</v>
      </c>
      <c r="D52" s="4" t="s">
        <v>157</v>
      </c>
      <c r="E52" s="5" t="s">
        <v>12</v>
      </c>
      <c r="F52" s="11">
        <v>2</v>
      </c>
      <c r="G52" s="9">
        <v>0</v>
      </c>
      <c r="H52" s="9">
        <v>1</v>
      </c>
      <c r="I52" s="39">
        <f t="shared" si="14"/>
        <v>1</v>
      </c>
      <c r="J52" s="20">
        <f t="shared" si="15"/>
        <v>100</v>
      </c>
      <c r="K52" s="21">
        <f t="shared" si="16"/>
        <v>100</v>
      </c>
      <c r="L52" s="9">
        <v>0</v>
      </c>
      <c r="M52" s="53">
        <v>0</v>
      </c>
      <c r="N52" s="39">
        <f t="shared" si="17"/>
        <v>0</v>
      </c>
      <c r="O52" s="20" t="str">
        <f t="shared" si="18"/>
        <v>NA</v>
      </c>
      <c r="P52" s="21" t="str">
        <f t="shared" si="19"/>
        <v>NA</v>
      </c>
      <c r="Q52" s="9">
        <v>2</v>
      </c>
      <c r="R52" s="56">
        <v>0</v>
      </c>
      <c r="S52" s="39">
        <f t="shared" si="20"/>
        <v>1</v>
      </c>
      <c r="T52" s="20">
        <f t="shared" si="21"/>
        <v>0</v>
      </c>
      <c r="U52" s="21">
        <f t="shared" si="22"/>
        <v>0</v>
      </c>
      <c r="V52" s="5">
        <v>0</v>
      </c>
      <c r="W52" s="7">
        <v>0</v>
      </c>
      <c r="X52" s="20" t="str">
        <f t="shared" si="23"/>
        <v>NA</v>
      </c>
      <c r="Y52" s="21" t="str">
        <f t="shared" si="24"/>
        <v>NA</v>
      </c>
      <c r="AA52" s="22">
        <f t="shared" si="25"/>
        <v>50</v>
      </c>
      <c r="AB52" s="81">
        <f>IF(E52="a",(H52+M52+R52+W52)/F52*100,IF(E52=2015,(W52/F52)*100,IF(E52=2014,(R52/F52)*100,IF(E52=2013,(M52/F52)*100,IF(E52=2012,(H52/F52)*100,0)))))</f>
        <v>50</v>
      </c>
    </row>
    <row r="53" spans="1:29" s="1" customFormat="1" ht="51" customHeight="1" x14ac:dyDescent="0.3">
      <c r="A53" s="111" t="s">
        <v>92</v>
      </c>
      <c r="B53" s="113" t="s">
        <v>93</v>
      </c>
      <c r="C53" s="75" t="s">
        <v>94</v>
      </c>
      <c r="D53" s="75" t="s">
        <v>95</v>
      </c>
      <c r="E53" s="75" t="s">
        <v>12</v>
      </c>
      <c r="F53" s="75">
        <v>1</v>
      </c>
      <c r="G53" s="27">
        <v>1</v>
      </c>
      <c r="H53" s="27">
        <v>0</v>
      </c>
      <c r="I53" s="39">
        <f>IF(J53="NA",0,1)</f>
        <v>1</v>
      </c>
      <c r="J53" s="20">
        <f>IF(K53="NA","NA",IF(K53&gt;100,100,K53))</f>
        <v>0</v>
      </c>
      <c r="K53" s="21">
        <f>IF(G53&gt;0,(H53/G53)*100,IF(H53&gt;0,H53*100,"NA"))</f>
        <v>0</v>
      </c>
      <c r="L53" s="27">
        <v>1</v>
      </c>
      <c r="M53" s="55">
        <v>0</v>
      </c>
      <c r="N53" s="39">
        <f>IF(O53="NA",0,1)</f>
        <v>1</v>
      </c>
      <c r="O53" s="20">
        <f>IF(P53="NA","NA",IF(P53&gt;100,100,P53))</f>
        <v>0</v>
      </c>
      <c r="P53" s="21">
        <f>IF(L53&gt;0,(M53/L53)*100,IF(M53&gt;0,M53*100,"NA"))</f>
        <v>0</v>
      </c>
      <c r="Q53" s="27">
        <v>1</v>
      </c>
      <c r="R53" s="36">
        <v>0</v>
      </c>
      <c r="S53" s="39">
        <f>IF(T53="NA",0,1)</f>
        <v>1</v>
      </c>
      <c r="T53" s="20">
        <f>IF(U53="NA","NA",IF(U53&gt;100,100,U53))</f>
        <v>0</v>
      </c>
      <c r="U53" s="21">
        <f>IF(Q53&gt;0,(R53/Q53)*100,IF(R53&gt;0,R53*100,"NA"))</f>
        <v>0</v>
      </c>
      <c r="V53" s="27">
        <v>1</v>
      </c>
      <c r="W53" s="27">
        <v>0</v>
      </c>
      <c r="X53" s="20">
        <f>IF(Y53="NA","NA",IF(Y53&gt;100,100,Y53))</f>
        <v>0</v>
      </c>
      <c r="Y53" s="21">
        <f>IF(V53&gt;0,(W53/V53)*100,IF(W53&gt;0,W53*100,"NA"))</f>
        <v>0</v>
      </c>
      <c r="Z53" s="21"/>
      <c r="AA53" s="22">
        <f>IF(AB53&gt;100,100,AB53)</f>
        <v>0</v>
      </c>
      <c r="AB53" s="23">
        <f>IF(E53="a",(H53+M53+R53+W53)/F53*100,IF(E53=2015,(W53/F53)*100,IF(E53=2014,(R53/F53)*100,IF(E53=2013,(M53/F53)*100,IF(E53=2012,(H53/F53)*100,0)))))</f>
        <v>0</v>
      </c>
      <c r="AC53" s="37" t="s">
        <v>98</v>
      </c>
    </row>
    <row r="54" spans="1:29" s="1" customFormat="1" ht="63.75" x14ac:dyDescent="0.3">
      <c r="A54" s="112"/>
      <c r="B54" s="114"/>
      <c r="C54" s="75" t="s">
        <v>96</v>
      </c>
      <c r="D54" s="75" t="s">
        <v>97</v>
      </c>
      <c r="E54" s="75" t="s">
        <v>12</v>
      </c>
      <c r="F54" s="75">
        <v>1</v>
      </c>
      <c r="G54" s="27">
        <v>1</v>
      </c>
      <c r="H54" s="27">
        <v>0</v>
      </c>
      <c r="I54" s="39">
        <f>IF(J54="NA",0,1)</f>
        <v>1</v>
      </c>
      <c r="J54" s="20">
        <f>IF(K54="NA","NA",IF(K54&gt;100,100,K54))</f>
        <v>0</v>
      </c>
      <c r="K54" s="21">
        <f>IF(G54&gt;0,(H54/G54)*100,IF(H54&gt;0,H54*100,"NA"))</f>
        <v>0</v>
      </c>
      <c r="L54" s="27">
        <v>1</v>
      </c>
      <c r="M54" s="55">
        <v>0</v>
      </c>
      <c r="N54" s="39">
        <f>IF(O54="NA",0,1)</f>
        <v>1</v>
      </c>
      <c r="O54" s="20">
        <f>IF(P54="NA","NA",IF(P54&gt;100,100,P54))</f>
        <v>0</v>
      </c>
      <c r="P54" s="21">
        <f>IF(L54&gt;0,(M54/L54)*100,IF(M54&gt;0,M54*100,"NA"))</f>
        <v>0</v>
      </c>
      <c r="Q54" s="27">
        <v>1</v>
      </c>
      <c r="R54" s="36">
        <v>0.5</v>
      </c>
      <c r="S54" s="39">
        <f>IF(T54="NA",0,1)</f>
        <v>1</v>
      </c>
      <c r="T54" s="20">
        <f>IF(U54="NA","NA",IF(U54&gt;100,100,U54))</f>
        <v>50</v>
      </c>
      <c r="U54" s="21">
        <f>IF(Q54&gt;0,(R54/Q54)*100,IF(R54&gt;0,R54*100,"NA"))</f>
        <v>50</v>
      </c>
      <c r="V54" s="27">
        <v>1</v>
      </c>
      <c r="W54" s="27">
        <v>0</v>
      </c>
      <c r="X54" s="20">
        <f>IF(Y54="NA","NA",IF(Y54&gt;100,100,Y54))</f>
        <v>0</v>
      </c>
      <c r="Y54" s="21">
        <f>IF(V54&gt;0,(W54/V54)*100,IF(W54&gt;0,W54*100,"NA"))</f>
        <v>0</v>
      </c>
      <c r="Z54" s="21"/>
      <c r="AA54" s="22">
        <f>IF(AB54&gt;100,100,AB54)</f>
        <v>50</v>
      </c>
      <c r="AB54" s="23">
        <f>IF(E54="a",(H54+M54+R54+W54)/F54*100,IF(E54=2015,(W54/F54)*100,IF(E54=2014,(R54/F54)*100,IF(E54=2013,(M54/F54)*100,IF(E54=2012,(H54/F54)*100,0)))))</f>
        <v>50</v>
      </c>
      <c r="AC54" s="37" t="s">
        <v>98</v>
      </c>
    </row>
    <row r="55" spans="1:29" s="1" customFormat="1" ht="63.75" x14ac:dyDescent="0.3">
      <c r="A55" s="123" t="s">
        <v>161</v>
      </c>
      <c r="B55" s="125" t="s">
        <v>162</v>
      </c>
      <c r="C55" s="83" t="s">
        <v>163</v>
      </c>
      <c r="D55" s="75" t="s">
        <v>164</v>
      </c>
      <c r="E55" s="75" t="s">
        <v>12</v>
      </c>
      <c r="F55" s="84">
        <v>1</v>
      </c>
      <c r="G55" s="8">
        <v>1</v>
      </c>
      <c r="H55" s="85">
        <v>1</v>
      </c>
      <c r="I55" s="39">
        <f>IF(J55="NA",0,1)</f>
        <v>1</v>
      </c>
      <c r="J55" s="20">
        <f>IF(K55="NA","NA",IF(K55&gt;100,100,K55))</f>
        <v>100</v>
      </c>
      <c r="K55" s="21">
        <f>IF(G55&gt;0,(H55/G55)*100,IF(H55&gt;0,H55*100,"NA"))</f>
        <v>100</v>
      </c>
      <c r="L55" s="8">
        <v>1</v>
      </c>
      <c r="M55" s="52">
        <v>1</v>
      </c>
      <c r="N55" s="39">
        <f>IF(O55="NA",0,1)</f>
        <v>1</v>
      </c>
      <c r="O55" s="20">
        <f>IF(P55="NA","NA",IF(P55&gt;100,100,P55))</f>
        <v>100</v>
      </c>
      <c r="P55" s="21">
        <f>IF(L55&gt;0,(M55/L55)*100,IF(M55&gt;0,M55*100,"NA"))</f>
        <v>100</v>
      </c>
      <c r="Q55" s="27">
        <v>100</v>
      </c>
      <c r="R55" s="36">
        <v>0</v>
      </c>
      <c r="S55" s="39">
        <f>IF(T55="NA",0,1)</f>
        <v>1</v>
      </c>
      <c r="T55" s="20">
        <f>IF(U55="NA","NA",IF(U55&gt;100,100,U55))</f>
        <v>0</v>
      </c>
      <c r="U55" s="21">
        <f>IF(Q55&gt;0,(R55/Q55)*100,IF(R55&gt;0,R55*100,"NA"))</f>
        <v>0</v>
      </c>
      <c r="V55" s="27">
        <v>100</v>
      </c>
      <c r="W55" s="27">
        <v>0</v>
      </c>
      <c r="X55" s="20">
        <f>IF(Y55="NA","NA",IF(Y55&gt;100,100,Y55))</f>
        <v>0</v>
      </c>
      <c r="Y55" s="21">
        <f>IF(V55&gt;0,(W55/V55)*100,IF(W55&gt;0,W55*100,"NA"))</f>
        <v>0</v>
      </c>
      <c r="AA55" s="22">
        <f>IF(AB55&gt;100,100,AB55)</f>
        <v>100</v>
      </c>
      <c r="AB55" s="23">
        <f>IF(E55="a",(H55+M55+R55+W55)/F55*100,IF(E55=2015,(W55/F55)*100,IF(E55=2014,(R55/F55)*100,IF(E55=2013,(M55/F55)*100,IF(E55=2012,(H55/F55)*100,0)))))</f>
        <v>200</v>
      </c>
    </row>
    <row r="56" spans="1:29" s="1" customFormat="1" ht="51" x14ac:dyDescent="0.3">
      <c r="A56" s="124"/>
      <c r="B56" s="125"/>
      <c r="C56" s="83" t="s">
        <v>165</v>
      </c>
      <c r="D56" s="75" t="s">
        <v>166</v>
      </c>
      <c r="E56" s="75" t="s">
        <v>12</v>
      </c>
      <c r="F56" s="84">
        <v>0.8</v>
      </c>
      <c r="G56" s="8">
        <v>0.05</v>
      </c>
      <c r="H56" s="85">
        <v>0.05</v>
      </c>
      <c r="I56" s="39">
        <f>IF(J56="NA",0,1)</f>
        <v>1</v>
      </c>
      <c r="J56" s="20">
        <f>IF(K56="NA","NA",IF(K56&gt;100,100,K56))</f>
        <v>100</v>
      </c>
      <c r="K56" s="21">
        <f>IF(G56&gt;0,(H56/G56)*100,IF(H56&gt;0,H56*100,"NA"))</f>
        <v>100</v>
      </c>
      <c r="L56" s="8">
        <v>0.25</v>
      </c>
      <c r="M56" s="52">
        <v>0.25</v>
      </c>
      <c r="N56" s="39">
        <f>IF(O56="NA",0,1)</f>
        <v>1</v>
      </c>
      <c r="O56" s="20">
        <f>IF(P56="NA","NA",IF(P56&gt;100,100,P56))</f>
        <v>100</v>
      </c>
      <c r="P56" s="21">
        <f>IF(L56&gt;0,(M56/L56)*100,IF(M56&gt;0,M56*100,"NA"))</f>
        <v>100</v>
      </c>
      <c r="Q56" s="27">
        <v>30</v>
      </c>
      <c r="R56" s="36">
        <v>0</v>
      </c>
      <c r="S56" s="39">
        <f>IF(T56="NA",0,1)</f>
        <v>1</v>
      </c>
      <c r="T56" s="20">
        <f>IF(U56="NA","NA",IF(U56&gt;100,100,U56))</f>
        <v>0</v>
      </c>
      <c r="U56" s="21">
        <f>IF(Q56&gt;0,(R56/Q56)*100,IF(R56&gt;0,R56*100,"NA"))</f>
        <v>0</v>
      </c>
      <c r="V56" s="27">
        <v>20</v>
      </c>
      <c r="W56" s="27">
        <v>0</v>
      </c>
      <c r="X56" s="20">
        <f>IF(Y56="NA","NA",IF(Y56&gt;100,100,Y56))</f>
        <v>0</v>
      </c>
      <c r="Y56" s="21">
        <f>IF(V56&gt;0,(W56/V56)*100,IF(W56&gt;0,W56*100,"NA"))</f>
        <v>0</v>
      </c>
      <c r="AA56" s="22">
        <f>IF(AB56&gt;100,100,AB56)</f>
        <v>37.499999999999993</v>
      </c>
      <c r="AB56" s="23">
        <f>IF(E56="a",(H56+M56+R56+W56)/F56*100,IF(E56=2015,(W56/F56)*100,IF(E56=2014,(R56/F56)*100,IF(E56=2013,(M56/F56)*100,IF(E56=2012,(H56/F56)*100,0)))))</f>
        <v>37.499999999999993</v>
      </c>
    </row>
  </sheetData>
  <sheetProtection password="C789" sheet="1" objects="1" scenarios="1"/>
  <mergeCells count="33">
    <mergeCell ref="A55:A56"/>
    <mergeCell ref="B55:B56"/>
    <mergeCell ref="A24:A36"/>
    <mergeCell ref="B42:B45"/>
    <mergeCell ref="B46:B51"/>
    <mergeCell ref="B39:B41"/>
    <mergeCell ref="A39:A52"/>
    <mergeCell ref="B7:B9"/>
    <mergeCell ref="A53:A54"/>
    <mergeCell ref="B53:B54"/>
    <mergeCell ref="B24:B34"/>
    <mergeCell ref="A37:A38"/>
    <mergeCell ref="B37:B38"/>
    <mergeCell ref="B10:B14"/>
    <mergeCell ref="B15:B17"/>
    <mergeCell ref="B18:B22"/>
    <mergeCell ref="A7:A9"/>
    <mergeCell ref="A10:A23"/>
    <mergeCell ref="A1:C1"/>
    <mergeCell ref="F1:AA1"/>
    <mergeCell ref="A2:AA2"/>
    <mergeCell ref="A3:AA3"/>
    <mergeCell ref="A4:A5"/>
    <mergeCell ref="AA4:AA5"/>
    <mergeCell ref="G5:K5"/>
    <mergeCell ref="L5:P5"/>
    <mergeCell ref="Q5:U5"/>
    <mergeCell ref="V5:Y5"/>
    <mergeCell ref="B4:B5"/>
    <mergeCell ref="C4:C5"/>
    <mergeCell ref="D4:D5"/>
    <mergeCell ref="F4:F5"/>
    <mergeCell ref="G4:Y4"/>
  </mergeCells>
  <conditionalFormatting sqref="Z11:Z12 Z14:Z19 Z24:Z36 Z39 Z53:Z54">
    <cfRule type="containsText" dxfId="177" priority="777" operator="containsText" text="na">
      <formula>NOT(ISERROR(SEARCH("na",Z11)))</formula>
    </cfRule>
  </conditionalFormatting>
  <conditionalFormatting sqref="Z11:Z12 Z14:Z19 Z24:Z36 Z39 Z53:Z54">
    <cfRule type="containsText" dxfId="176" priority="774" operator="containsText" text="na">
      <formula>NOT(ISERROR(SEARCH("na",Z11)))</formula>
    </cfRule>
    <cfRule type="cellIs" dxfId="175" priority="775" operator="greaterThan">
      <formula>89</formula>
    </cfRule>
    <cfRule type="containsText" dxfId="174" priority="776" operator="containsText" text="na">
      <formula>NOT(ISERROR(SEARCH("na",Z11)))</formula>
    </cfRule>
  </conditionalFormatting>
  <conditionalFormatting sqref="AA24:AA41 AA7:AA22">
    <cfRule type="iconSet" priority="791">
      <iconSet>
        <cfvo type="percent" val="0"/>
        <cfvo type="num" val="70"/>
        <cfvo type="num" val="90"/>
      </iconSet>
    </cfRule>
    <cfRule type="iconSet" priority="792">
      <iconSet>
        <cfvo type="percent" val="0"/>
        <cfvo type="percent" val="70"/>
        <cfvo type="percent" val="90"/>
      </iconSet>
    </cfRule>
    <cfRule type="iconSet" priority="793">
      <iconSet iconSet="3TrafficLights2">
        <cfvo type="percent" val="0"/>
        <cfvo type="percent" val="33"/>
        <cfvo type="percent" val="67"/>
      </iconSet>
    </cfRule>
  </conditionalFormatting>
  <conditionalFormatting sqref="AA53:AA54">
    <cfRule type="iconSet" priority="584">
      <iconSet>
        <cfvo type="percent" val="0"/>
        <cfvo type="num" val="70"/>
        <cfvo type="num" val="90"/>
      </iconSet>
    </cfRule>
    <cfRule type="iconSet" priority="585">
      <iconSet>
        <cfvo type="percent" val="0"/>
        <cfvo type="percent" val="70"/>
        <cfvo type="percent" val="90"/>
      </iconSet>
    </cfRule>
    <cfRule type="iconSet" priority="586">
      <iconSet iconSet="3TrafficLights2">
        <cfvo type="percent" val="0"/>
        <cfvo type="percent" val="33"/>
        <cfvo type="percent" val="67"/>
      </iconSet>
    </cfRule>
  </conditionalFormatting>
  <conditionalFormatting sqref="I41 M41:N41 Q41:R41 V41">
    <cfRule type="containsText" dxfId="173" priority="486" operator="containsText" text="na">
      <formula>NOT(ISERROR(SEARCH("na",I41)))</formula>
    </cfRule>
    <cfRule type="cellIs" dxfId="172" priority="487" operator="greaterThan">
      <formula>89</formula>
    </cfRule>
    <cfRule type="cellIs" dxfId="171" priority="488" operator="between">
      <formula>70</formula>
      <formula>89</formula>
    </cfRule>
    <cfRule type="cellIs" dxfId="170" priority="489" operator="lessThan">
      <formula>70</formula>
    </cfRule>
    <cfRule type="cellIs" dxfId="169" priority="490" operator="lessThan">
      <formula>70</formula>
    </cfRule>
    <cfRule type="cellIs" dxfId="168" priority="491" operator="greaterThan">
      <formula>80</formula>
    </cfRule>
    <cfRule type="cellIs" dxfId="167" priority="492" operator="between">
      <formula>75</formula>
      <formula>75</formula>
    </cfRule>
    <cfRule type="cellIs" dxfId="166" priority="493" operator="between">
      <formula>70</formula>
      <formula>80</formula>
    </cfRule>
    <cfRule type="cellIs" dxfId="165" priority="494" operator="greaterThan">
      <formula>50</formula>
    </cfRule>
    <cfRule type="cellIs" dxfId="164" priority="495" operator="between">
      <formula>70</formula>
      <formula>80</formula>
    </cfRule>
    <cfRule type="cellIs" dxfId="163" priority="496" operator="greaterThan">
      <formula>80</formula>
    </cfRule>
    <cfRule type="cellIs" dxfId="162" priority="497" operator="greaterThan">
      <formula>69</formula>
    </cfRule>
    <cfRule type="cellIs" dxfId="161" priority="498" operator="lessThan">
      <formula>70</formula>
    </cfRule>
  </conditionalFormatting>
  <conditionalFormatting sqref="I41 M41:N41 Q41:R41 V41">
    <cfRule type="containsText" dxfId="160" priority="485" operator="containsText" text="na">
      <formula>NOT(ISERROR(SEARCH("na",I41)))</formula>
    </cfRule>
  </conditionalFormatting>
  <conditionalFormatting sqref="I41 M41:N41 Q41:R41 V41">
    <cfRule type="containsText" dxfId="159" priority="482" operator="containsText" text="na">
      <formula>NOT(ISERROR(SEARCH("na",I41)))</formula>
    </cfRule>
    <cfRule type="cellIs" dxfId="158" priority="483" operator="greaterThan">
      <formula>89</formula>
    </cfRule>
    <cfRule type="containsText" dxfId="157" priority="484" operator="containsText" text="na">
      <formula>NOT(ISERROR(SEARCH("na",I41)))</formula>
    </cfRule>
  </conditionalFormatting>
  <conditionalFormatting sqref="AB41">
    <cfRule type="containsText" dxfId="156" priority="478" operator="containsText" text="na">
      <formula>NOT(ISERROR(SEARCH("na",AB41)))</formula>
    </cfRule>
  </conditionalFormatting>
  <conditionalFormatting sqref="AB41">
    <cfRule type="containsText" dxfId="155" priority="475" operator="containsText" text="na">
      <formula>NOT(ISERROR(SEARCH("na",AB41)))</formula>
    </cfRule>
    <cfRule type="cellIs" dxfId="154" priority="476" operator="greaterThan">
      <formula>89</formula>
    </cfRule>
    <cfRule type="containsText" dxfId="153" priority="477" operator="containsText" text="na">
      <formula>NOT(ISERROR(SEARCH("na",AB41)))</formula>
    </cfRule>
  </conditionalFormatting>
  <conditionalFormatting sqref="AA41">
    <cfRule type="iconSet" priority="472">
      <iconSet>
        <cfvo type="percent" val="0"/>
        <cfvo type="num" val="70"/>
        <cfvo type="num" val="90"/>
      </iconSet>
    </cfRule>
    <cfRule type="iconSet" priority="473">
      <iconSet>
        <cfvo type="percent" val="0"/>
        <cfvo type="percent" val="70"/>
        <cfvo type="percent" val="90"/>
      </iconSet>
    </cfRule>
    <cfRule type="iconSet" priority="474">
      <iconSet iconSet="3TrafficLights2">
        <cfvo type="percent" val="0"/>
        <cfvo type="percent" val="33"/>
        <cfvo type="percent" val="67"/>
      </iconSet>
    </cfRule>
  </conditionalFormatting>
  <conditionalFormatting sqref="AA42:AA52">
    <cfRule type="iconSet" priority="449">
      <iconSet>
        <cfvo type="percent" val="0"/>
        <cfvo type="num" val="70"/>
        <cfvo type="num" val="90"/>
      </iconSet>
    </cfRule>
    <cfRule type="iconSet" priority="450">
      <iconSet>
        <cfvo type="percent" val="0"/>
        <cfvo type="percent" val="70"/>
        <cfvo type="percent" val="90"/>
      </iconSet>
    </cfRule>
    <cfRule type="iconSet" priority="451">
      <iconSet iconSet="3TrafficLights2">
        <cfvo type="percent" val="0"/>
        <cfvo type="percent" val="33"/>
        <cfvo type="percent" val="67"/>
      </iconSet>
    </cfRule>
  </conditionalFormatting>
  <conditionalFormatting sqref="AA55:AA56">
    <cfRule type="iconSet" priority="242">
      <iconSet>
        <cfvo type="percent" val="0"/>
        <cfvo type="num" val="70"/>
        <cfvo type="num" val="90"/>
      </iconSet>
    </cfRule>
    <cfRule type="iconSet" priority="243">
      <iconSet>
        <cfvo type="percent" val="0"/>
        <cfvo type="percent" val="70"/>
        <cfvo type="percent" val="90"/>
      </iconSet>
    </cfRule>
    <cfRule type="iconSet" priority="244">
      <iconSet iconSet="3TrafficLights2">
        <cfvo type="percent" val="0"/>
        <cfvo type="percent" val="33"/>
        <cfvo type="percent" val="67"/>
      </iconSet>
    </cfRule>
  </conditionalFormatting>
  <conditionalFormatting sqref="X24:Y56 X7:Y22">
    <cfRule type="containsText" dxfId="152" priority="25" operator="containsText" text="na">
      <formula>NOT(ISERROR(SEARCH("na",X7)))</formula>
    </cfRule>
    <cfRule type="cellIs" dxfId="151" priority="26" operator="greaterThan">
      <formula>89</formula>
    </cfRule>
    <cfRule type="cellIs" dxfId="150" priority="27" operator="between">
      <formula>70</formula>
      <formula>89</formula>
    </cfRule>
    <cfRule type="cellIs" dxfId="149" priority="28" operator="lessThan">
      <formula>70</formula>
    </cfRule>
    <cfRule type="cellIs" dxfId="148" priority="29" operator="lessThan">
      <formula>70</formula>
    </cfRule>
    <cfRule type="cellIs" dxfId="147" priority="30" operator="greaterThan">
      <formula>80</formula>
    </cfRule>
    <cfRule type="cellIs" dxfId="146" priority="31" operator="between">
      <formula>75</formula>
      <formula>75</formula>
    </cfRule>
    <cfRule type="cellIs" dxfId="145" priority="32" operator="between">
      <formula>70</formula>
      <formula>80</formula>
    </cfRule>
    <cfRule type="cellIs" dxfId="144" priority="33" operator="greaterThan">
      <formula>50</formula>
    </cfRule>
    <cfRule type="cellIs" dxfId="143" priority="34" operator="between">
      <formula>70</formula>
      <formula>80</formula>
    </cfRule>
    <cfRule type="cellIs" dxfId="142" priority="35" operator="greaterThan">
      <formula>80</formula>
    </cfRule>
    <cfRule type="cellIs" dxfId="141" priority="36" operator="greaterThan">
      <formula>69</formula>
    </cfRule>
    <cfRule type="cellIs" dxfId="140" priority="37" operator="lessThan">
      <formula>70</formula>
    </cfRule>
  </conditionalFormatting>
  <conditionalFormatting sqref="X24:Y56 X7:Y22">
    <cfRule type="containsText" dxfId="139" priority="24" operator="containsText" text="na">
      <formula>NOT(ISERROR(SEARCH("na",X7)))</formula>
    </cfRule>
  </conditionalFormatting>
  <conditionalFormatting sqref="X24:Y56 X7:Y22">
    <cfRule type="containsText" dxfId="138" priority="21" operator="containsText" text="na">
      <formula>NOT(ISERROR(SEARCH("na",X7)))</formula>
    </cfRule>
    <cfRule type="cellIs" dxfId="137" priority="22" operator="greaterThan">
      <formula>89</formula>
    </cfRule>
    <cfRule type="containsText" dxfId="136" priority="23" operator="containsText" text="na">
      <formula>NOT(ISERROR(SEARCH("na",X7)))</formula>
    </cfRule>
  </conditionalFormatting>
  <conditionalFormatting sqref="O7:P7">
    <cfRule type="containsText" dxfId="135" priority="127" operator="containsText" text="na">
      <formula>NOT(ISERROR(SEARCH("na",O7)))</formula>
    </cfRule>
    <cfRule type="cellIs" dxfId="134" priority="128" operator="greaterThan">
      <formula>89</formula>
    </cfRule>
    <cfRule type="cellIs" dxfId="133" priority="129" operator="between">
      <formula>70</formula>
      <formula>89</formula>
    </cfRule>
    <cfRule type="cellIs" dxfId="132" priority="130" operator="lessThan">
      <formula>70</formula>
    </cfRule>
    <cfRule type="cellIs" dxfId="131" priority="131" operator="lessThan">
      <formula>70</formula>
    </cfRule>
    <cfRule type="cellIs" dxfId="130" priority="132" operator="greaterThan">
      <formula>80</formula>
    </cfRule>
    <cfRule type="cellIs" dxfId="129" priority="133" operator="between">
      <formula>75</formula>
      <formula>75</formula>
    </cfRule>
    <cfRule type="cellIs" dxfId="128" priority="134" operator="between">
      <formula>70</formula>
      <formula>80</formula>
    </cfRule>
    <cfRule type="cellIs" dxfId="127" priority="135" operator="greaterThan">
      <formula>50</formula>
    </cfRule>
    <cfRule type="cellIs" dxfId="126" priority="136" operator="between">
      <formula>70</formula>
      <formula>80</formula>
    </cfRule>
    <cfRule type="cellIs" dxfId="125" priority="137" operator="greaterThan">
      <formula>80</formula>
    </cfRule>
    <cfRule type="cellIs" dxfId="124" priority="138" operator="greaterThan">
      <formula>69</formula>
    </cfRule>
    <cfRule type="cellIs" dxfId="123" priority="139" operator="lessThan">
      <formula>70</formula>
    </cfRule>
  </conditionalFormatting>
  <conditionalFormatting sqref="O7:P7">
    <cfRule type="containsText" dxfId="122" priority="126" operator="containsText" text="na">
      <formula>NOT(ISERROR(SEARCH("na",O7)))</formula>
    </cfRule>
  </conditionalFormatting>
  <conditionalFormatting sqref="O7:P7">
    <cfRule type="containsText" dxfId="121" priority="123" operator="containsText" text="na">
      <formula>NOT(ISERROR(SEARCH("na",O7)))</formula>
    </cfRule>
    <cfRule type="cellIs" dxfId="120" priority="124" operator="greaterThan">
      <formula>89</formula>
    </cfRule>
    <cfRule type="containsText" dxfId="119" priority="125" operator="containsText" text="na">
      <formula>NOT(ISERROR(SEARCH("na",O7)))</formula>
    </cfRule>
  </conditionalFormatting>
  <conditionalFormatting sqref="O8:P8">
    <cfRule type="containsText" dxfId="118" priority="110" operator="containsText" text="na">
      <formula>NOT(ISERROR(SEARCH("na",O8)))</formula>
    </cfRule>
    <cfRule type="cellIs" dxfId="117" priority="111" operator="greaterThan">
      <formula>89</formula>
    </cfRule>
    <cfRule type="cellIs" dxfId="116" priority="112" operator="between">
      <formula>70</formula>
      <formula>89</formula>
    </cfRule>
    <cfRule type="cellIs" dxfId="115" priority="113" operator="lessThan">
      <formula>70</formula>
    </cfRule>
    <cfRule type="cellIs" dxfId="114" priority="114" operator="lessThan">
      <formula>70</formula>
    </cfRule>
    <cfRule type="cellIs" dxfId="113" priority="115" operator="greaterThan">
      <formula>80</formula>
    </cfRule>
    <cfRule type="cellIs" dxfId="112" priority="116" operator="between">
      <formula>75</formula>
      <formula>75</formula>
    </cfRule>
    <cfRule type="cellIs" dxfId="111" priority="117" operator="between">
      <formula>70</formula>
      <formula>80</formula>
    </cfRule>
    <cfRule type="cellIs" dxfId="110" priority="118" operator="greaterThan">
      <formula>50</formula>
    </cfRule>
    <cfRule type="cellIs" dxfId="109" priority="119" operator="between">
      <formula>70</formula>
      <formula>80</formula>
    </cfRule>
    <cfRule type="cellIs" dxfId="108" priority="120" operator="greaterThan">
      <formula>80</formula>
    </cfRule>
    <cfRule type="cellIs" dxfId="107" priority="121" operator="greaterThan">
      <formula>69</formula>
    </cfRule>
    <cfRule type="cellIs" dxfId="106" priority="122" operator="lessThan">
      <formula>70</formula>
    </cfRule>
  </conditionalFormatting>
  <conditionalFormatting sqref="O8:P8">
    <cfRule type="containsText" dxfId="105" priority="109" operator="containsText" text="na">
      <formula>NOT(ISERROR(SEARCH("na",O8)))</formula>
    </cfRule>
  </conditionalFormatting>
  <conditionalFormatting sqref="O8:P8">
    <cfRule type="containsText" dxfId="104" priority="106" operator="containsText" text="na">
      <formula>NOT(ISERROR(SEARCH("na",O8)))</formula>
    </cfRule>
    <cfRule type="cellIs" dxfId="103" priority="107" operator="greaterThan">
      <formula>89</formula>
    </cfRule>
    <cfRule type="containsText" dxfId="102" priority="108" operator="containsText" text="na">
      <formula>NOT(ISERROR(SEARCH("na",O8)))</formula>
    </cfRule>
  </conditionalFormatting>
  <conditionalFormatting sqref="O9:P9">
    <cfRule type="containsText" dxfId="101" priority="93" operator="containsText" text="na">
      <formula>NOT(ISERROR(SEARCH("na",O9)))</formula>
    </cfRule>
    <cfRule type="cellIs" dxfId="100" priority="94" operator="greaterThan">
      <formula>89</formula>
    </cfRule>
    <cfRule type="cellIs" dxfId="99" priority="95" operator="between">
      <formula>70</formula>
      <formula>89</formula>
    </cfRule>
    <cfRule type="cellIs" dxfId="98" priority="96" operator="lessThan">
      <formula>70</formula>
    </cfRule>
    <cfRule type="cellIs" dxfId="97" priority="97" operator="lessThan">
      <formula>70</formula>
    </cfRule>
    <cfRule type="cellIs" dxfId="96" priority="98" operator="greaterThan">
      <formula>80</formula>
    </cfRule>
    <cfRule type="cellIs" dxfId="95" priority="99" operator="between">
      <formula>75</formula>
      <formula>75</formula>
    </cfRule>
    <cfRule type="cellIs" dxfId="94" priority="100" operator="between">
      <formula>70</formula>
      <formula>80</formula>
    </cfRule>
    <cfRule type="cellIs" dxfId="93" priority="101" operator="greaterThan">
      <formula>50</formula>
    </cfRule>
    <cfRule type="cellIs" dxfId="92" priority="102" operator="between">
      <formula>70</formula>
      <formula>80</formula>
    </cfRule>
    <cfRule type="cellIs" dxfId="91" priority="103" operator="greaterThan">
      <formula>80</formula>
    </cfRule>
    <cfRule type="cellIs" dxfId="90" priority="104" operator="greaterThan">
      <formula>69</formula>
    </cfRule>
    <cfRule type="cellIs" dxfId="89" priority="105" operator="lessThan">
      <formula>70</formula>
    </cfRule>
  </conditionalFormatting>
  <conditionalFormatting sqref="O9:P9">
    <cfRule type="containsText" dxfId="88" priority="92" operator="containsText" text="na">
      <formula>NOT(ISERROR(SEARCH("na",O9)))</formula>
    </cfRule>
  </conditionalFormatting>
  <conditionalFormatting sqref="O9:P9">
    <cfRule type="containsText" dxfId="87" priority="89" operator="containsText" text="na">
      <formula>NOT(ISERROR(SEARCH("na",O9)))</formula>
    </cfRule>
    <cfRule type="cellIs" dxfId="86" priority="90" operator="greaterThan">
      <formula>89</formula>
    </cfRule>
    <cfRule type="containsText" dxfId="85" priority="91" operator="containsText" text="na">
      <formula>NOT(ISERROR(SEARCH("na",O9)))</formula>
    </cfRule>
  </conditionalFormatting>
  <conditionalFormatting sqref="O24:P56 O10:P22">
    <cfRule type="containsText" dxfId="84" priority="76" operator="containsText" text="na">
      <formula>NOT(ISERROR(SEARCH("na",O10)))</formula>
    </cfRule>
    <cfRule type="cellIs" dxfId="83" priority="77" operator="greaterThan">
      <formula>89</formula>
    </cfRule>
    <cfRule type="cellIs" dxfId="82" priority="78" operator="between">
      <formula>70</formula>
      <formula>89</formula>
    </cfRule>
    <cfRule type="cellIs" dxfId="81" priority="79" operator="lessThan">
      <formula>70</formula>
    </cfRule>
    <cfRule type="cellIs" dxfId="80" priority="80" operator="lessThan">
      <formula>70</formula>
    </cfRule>
    <cfRule type="cellIs" dxfId="79" priority="81" operator="greaterThan">
      <formula>80</formula>
    </cfRule>
    <cfRule type="cellIs" dxfId="78" priority="82" operator="between">
      <formula>75</formula>
      <formula>75</formula>
    </cfRule>
    <cfRule type="cellIs" dxfId="77" priority="83" operator="between">
      <formula>70</formula>
      <formula>80</formula>
    </cfRule>
    <cfRule type="cellIs" dxfId="76" priority="84" operator="greaterThan">
      <formula>50</formula>
    </cfRule>
    <cfRule type="cellIs" dxfId="75" priority="85" operator="between">
      <formula>70</formula>
      <formula>80</formula>
    </cfRule>
    <cfRule type="cellIs" dxfId="74" priority="86" operator="greaterThan">
      <formula>80</formula>
    </cfRule>
    <cfRule type="cellIs" dxfId="73" priority="87" operator="greaterThan">
      <formula>69</formula>
    </cfRule>
    <cfRule type="cellIs" dxfId="72" priority="88" operator="lessThan">
      <formula>70</formula>
    </cfRule>
  </conditionalFormatting>
  <conditionalFormatting sqref="O24:P56 O10:P22">
    <cfRule type="containsText" dxfId="71" priority="75" operator="containsText" text="na">
      <formula>NOT(ISERROR(SEARCH("na",O10)))</formula>
    </cfRule>
  </conditionalFormatting>
  <conditionalFormatting sqref="O24:P56 O10:P22">
    <cfRule type="containsText" dxfId="70" priority="72" operator="containsText" text="na">
      <formula>NOT(ISERROR(SEARCH("na",O10)))</formula>
    </cfRule>
    <cfRule type="cellIs" dxfId="69" priority="73" operator="greaterThan">
      <formula>89</formula>
    </cfRule>
    <cfRule type="containsText" dxfId="68" priority="74" operator="containsText" text="na">
      <formula>NOT(ISERROR(SEARCH("na",O10)))</formula>
    </cfRule>
  </conditionalFormatting>
  <conditionalFormatting sqref="J24:K56 J7:K22">
    <cfRule type="containsText" dxfId="67" priority="59" operator="containsText" text="na">
      <formula>NOT(ISERROR(SEARCH("na",J7)))</formula>
    </cfRule>
    <cfRule type="cellIs" dxfId="66" priority="60" operator="greaterThan">
      <formula>89</formula>
    </cfRule>
    <cfRule type="cellIs" dxfId="65" priority="61" operator="between">
      <formula>70</formula>
      <formula>89</formula>
    </cfRule>
    <cfRule type="cellIs" dxfId="64" priority="62" operator="lessThan">
      <formula>70</formula>
    </cfRule>
    <cfRule type="cellIs" dxfId="63" priority="63" operator="lessThan">
      <formula>70</formula>
    </cfRule>
    <cfRule type="cellIs" dxfId="62" priority="64" operator="greaterThan">
      <formula>80</formula>
    </cfRule>
    <cfRule type="cellIs" dxfId="61" priority="65" operator="between">
      <formula>75</formula>
      <formula>75</formula>
    </cfRule>
    <cfRule type="cellIs" dxfId="60" priority="66" operator="between">
      <formula>70</formula>
      <formula>80</formula>
    </cfRule>
    <cfRule type="cellIs" dxfId="59" priority="67" operator="greaterThan">
      <formula>50</formula>
    </cfRule>
    <cfRule type="cellIs" dxfId="58" priority="68" operator="between">
      <formula>70</formula>
      <formula>80</formula>
    </cfRule>
    <cfRule type="cellIs" dxfId="57" priority="69" operator="greaterThan">
      <formula>80</formula>
    </cfRule>
    <cfRule type="cellIs" dxfId="56" priority="70" operator="greaterThan">
      <formula>69</formula>
    </cfRule>
    <cfRule type="cellIs" dxfId="55" priority="71" operator="lessThan">
      <formula>70</formula>
    </cfRule>
  </conditionalFormatting>
  <conditionalFormatting sqref="J24:K56 J7:K22">
    <cfRule type="containsText" dxfId="54" priority="58" operator="containsText" text="na">
      <formula>NOT(ISERROR(SEARCH("na",J7)))</formula>
    </cfRule>
  </conditionalFormatting>
  <conditionalFormatting sqref="J24:K56 J7:K22">
    <cfRule type="containsText" dxfId="53" priority="55" operator="containsText" text="na">
      <formula>NOT(ISERROR(SEARCH("na",J7)))</formula>
    </cfRule>
    <cfRule type="cellIs" dxfId="52" priority="56" operator="greaterThan">
      <formula>89</formula>
    </cfRule>
    <cfRule type="containsText" dxfId="51" priority="57" operator="containsText" text="na">
      <formula>NOT(ISERROR(SEARCH("na",J7)))</formula>
    </cfRule>
  </conditionalFormatting>
  <conditionalFormatting sqref="T24:U56 T7:U22">
    <cfRule type="containsText" dxfId="50" priority="42" operator="containsText" text="na">
      <formula>NOT(ISERROR(SEARCH("na",T7)))</formula>
    </cfRule>
    <cfRule type="cellIs" dxfId="49" priority="43" operator="greaterThan">
      <formula>89</formula>
    </cfRule>
    <cfRule type="cellIs" dxfId="48" priority="44" operator="between">
      <formula>70</formula>
      <formula>89</formula>
    </cfRule>
    <cfRule type="cellIs" dxfId="47" priority="45" operator="lessThan">
      <formula>70</formula>
    </cfRule>
    <cfRule type="cellIs" dxfId="46" priority="46" operator="lessThan">
      <formula>70</formula>
    </cfRule>
    <cfRule type="cellIs" dxfId="45" priority="47" operator="greaterThan">
      <formula>80</formula>
    </cfRule>
    <cfRule type="cellIs" dxfId="44" priority="48" operator="between">
      <formula>75</formula>
      <formula>75</formula>
    </cfRule>
    <cfRule type="cellIs" dxfId="43" priority="49" operator="between">
      <formula>70</formula>
      <formula>80</formula>
    </cfRule>
    <cfRule type="cellIs" dxfId="42" priority="50" operator="greaterThan">
      <formula>50</formula>
    </cfRule>
    <cfRule type="cellIs" dxfId="41" priority="51" operator="between">
      <formula>70</formula>
      <formula>80</formula>
    </cfRule>
    <cfRule type="cellIs" dxfId="40" priority="52" operator="greaterThan">
      <formula>80</formula>
    </cfRule>
    <cfRule type="cellIs" dxfId="39" priority="53" operator="greaterThan">
      <formula>69</formula>
    </cfRule>
    <cfRule type="cellIs" dxfId="38" priority="54" operator="lessThan">
      <formula>70</formula>
    </cfRule>
  </conditionalFormatting>
  <conditionalFormatting sqref="T24:U56 T7:U22">
    <cfRule type="containsText" dxfId="37" priority="41" operator="containsText" text="na">
      <formula>NOT(ISERROR(SEARCH("na",T7)))</formula>
    </cfRule>
  </conditionalFormatting>
  <conditionalFormatting sqref="T24:U56 T7:U22">
    <cfRule type="containsText" dxfId="36" priority="38" operator="containsText" text="na">
      <formula>NOT(ISERROR(SEARCH("na",T7)))</formula>
    </cfRule>
    <cfRule type="cellIs" dxfId="35" priority="39" operator="greaterThan">
      <formula>89</formula>
    </cfRule>
    <cfRule type="containsText" dxfId="34" priority="40" operator="containsText" text="na">
      <formula>NOT(ISERROR(SEARCH("na",T7)))</formula>
    </cfRule>
  </conditionalFormatting>
  <conditionalFormatting sqref="J23:K23 O23:P23 T23:U23 X23:Y23">
    <cfRule type="containsText" dxfId="33" priority="1" operator="containsText" text="na">
      <formula>NOT(ISERROR(SEARCH("na",J23)))</formula>
    </cfRule>
    <cfRule type="cellIs" dxfId="32" priority="2" operator="greaterThan">
      <formula>89</formula>
    </cfRule>
    <cfRule type="containsText" dxfId="31" priority="3" operator="containsText" text="na">
      <formula>NOT(ISERROR(SEARCH("na",J23)))</formula>
    </cfRule>
  </conditionalFormatting>
  <conditionalFormatting sqref="J23:K23 O23:P23 T23:U23 X23:Y23">
    <cfRule type="containsText" dxfId="30" priority="5" operator="containsText" text="na">
      <formula>NOT(ISERROR(SEARCH("na",J23)))</formula>
    </cfRule>
    <cfRule type="cellIs" dxfId="29" priority="6" operator="greaterThan">
      <formula>89</formula>
    </cfRule>
    <cfRule type="cellIs" dxfId="28" priority="7" operator="between">
      <formula>70</formula>
      <formula>89</formula>
    </cfRule>
    <cfRule type="cellIs" dxfId="27" priority="8" operator="lessThan">
      <formula>70</formula>
    </cfRule>
    <cfRule type="cellIs" dxfId="26" priority="9" operator="lessThan">
      <formula>70</formula>
    </cfRule>
    <cfRule type="cellIs" dxfId="25" priority="10" operator="greaterThan">
      <formula>80</formula>
    </cfRule>
    <cfRule type="cellIs" dxfId="24" priority="11" operator="between">
      <formula>75</formula>
      <formula>75</formula>
    </cfRule>
    <cfRule type="cellIs" dxfId="23" priority="12" operator="between">
      <formula>70</formula>
      <formula>80</formula>
    </cfRule>
    <cfRule type="cellIs" dxfId="22" priority="13" operator="greaterThan">
      <formula>50</formula>
    </cfRule>
    <cfRule type="cellIs" dxfId="21" priority="14" operator="between">
      <formula>70</formula>
      <formula>80</formula>
    </cfRule>
    <cfRule type="cellIs" dxfId="20" priority="15" operator="greaterThan">
      <formula>80</formula>
    </cfRule>
    <cfRule type="cellIs" dxfId="19" priority="16" operator="greaterThan">
      <formula>69</formula>
    </cfRule>
    <cfRule type="cellIs" dxfId="18" priority="17" operator="lessThan">
      <formula>70</formula>
    </cfRule>
  </conditionalFormatting>
  <conditionalFormatting sqref="J23:K23 O23:P23 T23:U23 X23:Y23">
    <cfRule type="containsText" dxfId="17" priority="4" operator="containsText" text="na">
      <formula>NOT(ISERROR(SEARCH("na",J23)))</formula>
    </cfRule>
  </conditionalFormatting>
  <conditionalFormatting sqref="AA23">
    <cfRule type="iconSet" priority="18">
      <iconSet>
        <cfvo type="percent" val="0"/>
        <cfvo type="num" val="70"/>
        <cfvo type="num" val="90"/>
      </iconSet>
    </cfRule>
    <cfRule type="iconSet" priority="19">
      <iconSet>
        <cfvo type="percent" val="0"/>
        <cfvo type="percent" val="70"/>
        <cfvo type="percent" val="90"/>
      </iconSet>
    </cfRule>
    <cfRule type="iconSet" priority="20">
      <iconSet iconSet="3TrafficLights2">
        <cfvo type="percent" val="0"/>
        <cfvo type="percent" val="33"/>
        <cfvo type="percent" val="67"/>
      </iconSet>
    </cfRule>
  </conditionalFormatting>
  <pageMargins left="0.31496062992125984" right="0.31496062992125984" top="0.35433070866141736" bottom="0.35433070866141736" header="0.31496062992125984" footer="0.31496062992125984"/>
  <pageSetup paperSize="14" scale="96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13" sqref="G13"/>
    </sheetView>
  </sheetViews>
  <sheetFormatPr baseColWidth="10" defaultRowHeight="15" x14ac:dyDescent="0.25"/>
  <cols>
    <col min="1" max="1" width="21" bestFit="1" customWidth="1"/>
    <col min="5" max="5" width="45.42578125" customWidth="1"/>
  </cols>
  <sheetData>
    <row r="1" spans="1:8" ht="15.75" thickBot="1" x14ac:dyDescent="0.3"/>
    <row r="2" spans="1:8" ht="15" customHeight="1" x14ac:dyDescent="0.25">
      <c r="A2" s="137" t="s">
        <v>105</v>
      </c>
      <c r="B2" s="138"/>
      <c r="C2" s="40"/>
      <c r="D2" s="41"/>
      <c r="F2" s="59" t="s">
        <v>111</v>
      </c>
      <c r="G2" s="60">
        <v>2014</v>
      </c>
      <c r="H2" s="42"/>
    </row>
    <row r="3" spans="1:8" x14ac:dyDescent="0.25">
      <c r="A3" s="43" t="s">
        <v>106</v>
      </c>
      <c r="B3" s="44">
        <f>SUM(Hoja1!AA7:AA56)/100</f>
        <v>26.383403583051351</v>
      </c>
      <c r="C3" s="135">
        <f>59-6</f>
        <v>53</v>
      </c>
      <c r="D3" s="45"/>
      <c r="E3" s="61" t="str">
        <f>+Hoja1!AD7</f>
        <v>MIS DERECHOS TAMBIEN SON TUS DERECHOS</v>
      </c>
      <c r="F3" s="62">
        <f>+Hoja1!AH7</f>
        <v>50</v>
      </c>
      <c r="G3" s="62">
        <f>+Hoja1!AI7</f>
        <v>50</v>
      </c>
      <c r="H3" s="45"/>
    </row>
    <row r="4" spans="1:8" ht="15.75" thickBot="1" x14ac:dyDescent="0.3">
      <c r="A4" s="46" t="s">
        <v>107</v>
      </c>
      <c r="B4" s="47">
        <f>+C3-B3</f>
        <v>26.616596416948649</v>
      </c>
      <c r="C4" s="136"/>
      <c r="D4" s="45"/>
      <c r="E4" s="61" t="str">
        <f>+Hoja1!AD8</f>
        <v>SAN ANDRES TERRITORIO DE PAZ Y CONVIVENCIA</v>
      </c>
      <c r="F4" s="62">
        <f>+Hoja1!AH8</f>
        <v>34.946712826256658</v>
      </c>
      <c r="G4" s="62">
        <f>+Hoja1!AI8</f>
        <v>58.467023172905527</v>
      </c>
      <c r="H4" s="45"/>
    </row>
    <row r="5" spans="1:8" ht="15.75" thickBot="1" x14ac:dyDescent="0.3">
      <c r="E5" s="61" t="str">
        <f>+Hoja1!AD9</f>
        <v>EL DEBER DE ESCUCHAR Y EL DERECHO A PARTICIPAR</v>
      </c>
      <c r="F5" s="62">
        <f>+Hoja1!AH9</f>
        <v>74.929721441349344</v>
      </c>
      <c r="G5" s="62">
        <f>+Hoja1!AI9</f>
        <v>72.222222222222214</v>
      </c>
    </row>
    <row r="6" spans="1:8" ht="15" customHeight="1" x14ac:dyDescent="0.25">
      <c r="A6" s="133" t="s">
        <v>108</v>
      </c>
      <c r="B6" s="134"/>
      <c r="C6" s="48"/>
      <c r="E6" s="61" t="str">
        <f>+Hoja1!AD10</f>
        <v>VIA LIBRE PARA LA CONVIVENCIA Y EL ENCUENTRO CIUDADANO</v>
      </c>
      <c r="F6" s="62">
        <f>+Hoja1!AH10</f>
        <v>50</v>
      </c>
      <c r="G6" s="62" t="e">
        <f>+Hoja1!AI10</f>
        <v>#DIV/0!</v>
      </c>
    </row>
    <row r="7" spans="1:8" x14ac:dyDescent="0.25">
      <c r="A7" s="43" t="s">
        <v>106</v>
      </c>
      <c r="B7" s="44">
        <f>SUM(Hoja1!J7:J56)/100</f>
        <v>27</v>
      </c>
      <c r="C7" s="135">
        <f>SUM(Hoja1!I7:I56)</f>
        <v>129</v>
      </c>
      <c r="E7" s="61" t="str">
        <f>+Hoja1!AD11</f>
        <v>GESTION INTEGRAL DE RIESGOS Y ADAPTACION AL CAMBIO CLIMATICO</v>
      </c>
      <c r="F7" s="62">
        <f>+Hoja1!AH11</f>
        <v>52.678571428571431</v>
      </c>
      <c r="G7" s="62">
        <f>+Hoja1!AI11</f>
        <v>0</v>
      </c>
    </row>
    <row r="8" spans="1:8" ht="15.75" thickBot="1" x14ac:dyDescent="0.3">
      <c r="A8" s="46" t="s">
        <v>107</v>
      </c>
      <c r="B8" s="47">
        <f>+C7-B7</f>
        <v>102</v>
      </c>
      <c r="C8" s="136"/>
      <c r="E8" s="61" t="str">
        <f>+Hoja1!AD12</f>
        <v>SISTEMA DE RESPONSABILIDAD PENAL PARA ADOLESCENTES</v>
      </c>
      <c r="F8" s="62">
        <f>+Hoja1!AH12</f>
        <v>25</v>
      </c>
      <c r="G8" s="62">
        <f>+Hoja1!AI12</f>
        <v>25</v>
      </c>
    </row>
    <row r="9" spans="1:8" ht="15.75" thickBot="1" x14ac:dyDescent="0.3">
      <c r="E9" s="61" t="str">
        <f>+Hoja1!AD13</f>
        <v>PADRES RESPONSABLES, NIÑOS SEGUROS</v>
      </c>
      <c r="F9" s="62">
        <f>+Hoja1!AH13</f>
        <v>68.75</v>
      </c>
      <c r="G9" s="62">
        <f>+Hoja1!AI13</f>
        <v>0</v>
      </c>
    </row>
    <row r="10" spans="1:8" ht="15" customHeight="1" x14ac:dyDescent="0.25">
      <c r="A10" s="133" t="s">
        <v>109</v>
      </c>
      <c r="B10" s="134"/>
      <c r="C10" s="48"/>
    </row>
    <row r="11" spans="1:8" x14ac:dyDescent="0.25">
      <c r="A11" s="43" t="s">
        <v>106</v>
      </c>
      <c r="B11" s="44">
        <f>SUM(Hoja1!O7:O56)/100</f>
        <v>18.545535714285716</v>
      </c>
      <c r="C11" s="135">
        <f>SUM(Hoja1!N7:N56)</f>
        <v>41</v>
      </c>
    </row>
    <row r="12" spans="1:8" ht="15.75" thickBot="1" x14ac:dyDescent="0.3">
      <c r="A12" s="46" t="s">
        <v>107</v>
      </c>
      <c r="B12" s="47">
        <f>+C11-B11</f>
        <v>22.454464285714284</v>
      </c>
      <c r="C12" s="136"/>
    </row>
    <row r="13" spans="1:8" ht="15.75" thickBot="1" x14ac:dyDescent="0.3"/>
    <row r="14" spans="1:8" x14ac:dyDescent="0.25">
      <c r="A14" s="133" t="s">
        <v>110</v>
      </c>
      <c r="B14" s="134"/>
      <c r="C14" s="48"/>
    </row>
    <row r="15" spans="1:8" x14ac:dyDescent="0.25">
      <c r="A15" s="43" t="s">
        <v>106</v>
      </c>
      <c r="B15" s="44">
        <f>SUM(Hoja1!T7:T56)/100</f>
        <v>17.098039215686274</v>
      </c>
      <c r="C15" s="135">
        <f>SUM(Hoja1!S7:S56)</f>
        <v>37</v>
      </c>
    </row>
    <row r="16" spans="1:8" ht="15.75" thickBot="1" x14ac:dyDescent="0.3">
      <c r="A16" s="46" t="s">
        <v>107</v>
      </c>
      <c r="B16" s="47">
        <f>+C15-B15</f>
        <v>19.901960784313726</v>
      </c>
      <c r="C16" s="136"/>
      <c r="E16" s="88"/>
    </row>
  </sheetData>
  <mergeCells count="8">
    <mergeCell ref="A14:B14"/>
    <mergeCell ref="C15:C16"/>
    <mergeCell ref="C11:C12"/>
    <mergeCell ref="A2:B2"/>
    <mergeCell ref="C3:C4"/>
    <mergeCell ref="A6:B6"/>
    <mergeCell ref="C7:C8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RowColHeaders="0" zoomScale="105" zoomScaleNormal="105" workbookViewId="0">
      <selection activeCell="P15" sqref="P15"/>
    </sheetView>
  </sheetViews>
  <sheetFormatPr baseColWidth="10" defaultRowHeight="15" x14ac:dyDescent="0.25"/>
  <cols>
    <col min="1" max="16384" width="11.42578125" style="49"/>
  </cols>
  <sheetData/>
  <pageMargins left="0.7" right="0.7" top="0.75" bottom="0.75" header="0.3" footer="0.3"/>
  <pageSetup paperSize="14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workbookViewId="0">
      <selection activeCell="A4" sqref="A4:N4"/>
    </sheetView>
  </sheetViews>
  <sheetFormatPr baseColWidth="10" defaultColWidth="0" defaultRowHeight="15" zeroHeight="1" x14ac:dyDescent="0.25"/>
  <cols>
    <col min="1" max="14" width="11" customWidth="1"/>
    <col min="15" max="17" width="11" hidden="1" customWidth="1"/>
    <col min="18" max="16384" width="11.42578125" hidden="1"/>
  </cols>
  <sheetData>
    <row r="1" spans="1:14" ht="79.5" customHeight="1" thickBot="1" x14ac:dyDescent="0.3">
      <c r="A1" s="63"/>
      <c r="B1" s="64"/>
      <c r="C1" s="64"/>
      <c r="D1" s="64"/>
      <c r="E1" s="64"/>
      <c r="F1" s="64"/>
      <c r="G1" s="65"/>
      <c r="H1" s="139" t="s">
        <v>112</v>
      </c>
      <c r="I1" s="140"/>
      <c r="J1" s="140"/>
      <c r="K1" s="140"/>
      <c r="L1" s="140"/>
      <c r="M1" s="140"/>
      <c r="N1" s="141"/>
    </row>
    <row r="2" spans="1:14" x14ac:dyDescent="0.25">
      <c r="A2" s="142" t="s">
        <v>113</v>
      </c>
      <c r="B2" s="143"/>
      <c r="C2" s="143"/>
      <c r="D2" s="143" t="s">
        <v>121</v>
      </c>
      <c r="E2" s="143"/>
      <c r="F2" s="143"/>
      <c r="G2" s="143"/>
      <c r="H2" s="143"/>
      <c r="I2" s="143"/>
      <c r="J2" s="143"/>
      <c r="K2" s="143"/>
      <c r="L2" s="143"/>
      <c r="M2" s="143"/>
      <c r="N2" s="144"/>
    </row>
    <row r="3" spans="1:14" x14ac:dyDescent="0.25">
      <c r="A3" s="145" t="s">
        <v>114</v>
      </c>
      <c r="B3" s="146"/>
      <c r="C3" s="146"/>
      <c r="D3" s="146" t="s">
        <v>170</v>
      </c>
      <c r="E3" s="146"/>
      <c r="F3" s="146"/>
      <c r="G3" s="146"/>
      <c r="H3" s="146"/>
      <c r="I3" s="146"/>
      <c r="J3" s="146"/>
      <c r="K3" s="146"/>
      <c r="L3" s="146"/>
      <c r="M3" s="146"/>
      <c r="N3" s="147"/>
    </row>
    <row r="4" spans="1:14" x14ac:dyDescent="0.25">
      <c r="A4" s="145" t="s">
        <v>115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</row>
    <row r="5" spans="1:14" x14ac:dyDescent="0.25">
      <c r="A5" s="150" t="s">
        <v>116</v>
      </c>
      <c r="B5" s="151"/>
      <c r="C5" s="151"/>
      <c r="D5" s="151"/>
      <c r="E5" s="151"/>
      <c r="F5" s="151"/>
      <c r="G5" s="151"/>
      <c r="H5" s="150" t="s">
        <v>117</v>
      </c>
      <c r="I5" s="151"/>
      <c r="J5" s="151"/>
      <c r="K5" s="151"/>
      <c r="L5" s="151"/>
      <c r="M5" s="151"/>
      <c r="N5" s="152"/>
    </row>
    <row r="6" spans="1:14" x14ac:dyDescent="0.25">
      <c r="A6" s="153"/>
      <c r="B6" s="154"/>
      <c r="C6" s="154"/>
      <c r="D6" s="154"/>
      <c r="E6" s="154"/>
      <c r="F6" s="154"/>
      <c r="G6" s="155"/>
      <c r="H6" s="162"/>
      <c r="I6" s="154"/>
      <c r="J6" s="154"/>
      <c r="K6" s="154"/>
      <c r="L6" s="154"/>
      <c r="M6" s="154"/>
      <c r="N6" s="166"/>
    </row>
    <row r="7" spans="1:14" x14ac:dyDescent="0.25">
      <c r="A7" s="156"/>
      <c r="B7" s="157"/>
      <c r="C7" s="157"/>
      <c r="D7" s="157"/>
      <c r="E7" s="157"/>
      <c r="F7" s="157"/>
      <c r="G7" s="158"/>
      <c r="H7" s="167"/>
      <c r="I7" s="157"/>
      <c r="J7" s="157"/>
      <c r="K7" s="157"/>
      <c r="L7" s="157"/>
      <c r="M7" s="157"/>
      <c r="N7" s="168"/>
    </row>
    <row r="8" spans="1:14" x14ac:dyDescent="0.25">
      <c r="A8" s="156"/>
      <c r="B8" s="157"/>
      <c r="C8" s="157"/>
      <c r="D8" s="157"/>
      <c r="E8" s="157"/>
      <c r="F8" s="157"/>
      <c r="G8" s="158"/>
      <c r="H8" s="167"/>
      <c r="I8" s="157"/>
      <c r="J8" s="157"/>
      <c r="K8" s="157"/>
      <c r="L8" s="157"/>
      <c r="M8" s="157"/>
      <c r="N8" s="168"/>
    </row>
    <row r="9" spans="1:14" x14ac:dyDescent="0.25">
      <c r="A9" s="156"/>
      <c r="B9" s="157"/>
      <c r="C9" s="157"/>
      <c r="D9" s="157"/>
      <c r="E9" s="157"/>
      <c r="F9" s="157"/>
      <c r="G9" s="158"/>
      <c r="H9" s="167"/>
      <c r="I9" s="157"/>
      <c r="J9" s="157"/>
      <c r="K9" s="157"/>
      <c r="L9" s="157"/>
      <c r="M9" s="157"/>
      <c r="N9" s="168"/>
    </row>
    <row r="10" spans="1:14" x14ac:dyDescent="0.25">
      <c r="A10" s="156"/>
      <c r="B10" s="157"/>
      <c r="C10" s="157"/>
      <c r="D10" s="157"/>
      <c r="E10" s="157"/>
      <c r="F10" s="157"/>
      <c r="G10" s="158"/>
      <c r="H10" s="167"/>
      <c r="I10" s="157"/>
      <c r="J10" s="157"/>
      <c r="K10" s="157"/>
      <c r="L10" s="157"/>
      <c r="M10" s="157"/>
      <c r="N10" s="168"/>
    </row>
    <row r="11" spans="1:14" x14ac:dyDescent="0.25">
      <c r="A11" s="156"/>
      <c r="B11" s="157"/>
      <c r="C11" s="157"/>
      <c r="D11" s="157"/>
      <c r="E11" s="157"/>
      <c r="F11" s="157"/>
      <c r="G11" s="158"/>
      <c r="H11" s="167"/>
      <c r="I11" s="157"/>
      <c r="J11" s="157"/>
      <c r="K11" s="157"/>
      <c r="L11" s="157"/>
      <c r="M11" s="157"/>
      <c r="N11" s="168"/>
    </row>
    <row r="12" spans="1:14" x14ac:dyDescent="0.25">
      <c r="A12" s="156"/>
      <c r="B12" s="157"/>
      <c r="C12" s="157"/>
      <c r="D12" s="157"/>
      <c r="E12" s="157"/>
      <c r="F12" s="157"/>
      <c r="G12" s="158"/>
      <c r="H12" s="167"/>
      <c r="I12" s="157"/>
      <c r="J12" s="157"/>
      <c r="K12" s="157"/>
      <c r="L12" s="157"/>
      <c r="M12" s="157"/>
      <c r="N12" s="168"/>
    </row>
    <row r="13" spans="1:14" x14ac:dyDescent="0.25">
      <c r="A13" s="156"/>
      <c r="B13" s="157"/>
      <c r="C13" s="157"/>
      <c r="D13" s="157"/>
      <c r="E13" s="157"/>
      <c r="F13" s="157"/>
      <c r="G13" s="158"/>
      <c r="H13" s="167"/>
      <c r="I13" s="157"/>
      <c r="J13" s="157"/>
      <c r="K13" s="157"/>
      <c r="L13" s="157"/>
      <c r="M13" s="157"/>
      <c r="N13" s="168"/>
    </row>
    <row r="14" spans="1:14" x14ac:dyDescent="0.25">
      <c r="A14" s="156"/>
      <c r="B14" s="157"/>
      <c r="C14" s="157"/>
      <c r="D14" s="157"/>
      <c r="E14" s="157"/>
      <c r="F14" s="157"/>
      <c r="G14" s="158"/>
      <c r="H14" s="167"/>
      <c r="I14" s="157"/>
      <c r="J14" s="157"/>
      <c r="K14" s="157"/>
      <c r="L14" s="157"/>
      <c r="M14" s="157"/>
      <c r="N14" s="168"/>
    </row>
    <row r="15" spans="1:14" x14ac:dyDescent="0.25">
      <c r="A15" s="156"/>
      <c r="B15" s="157"/>
      <c r="C15" s="157"/>
      <c r="D15" s="157"/>
      <c r="E15" s="157"/>
      <c r="F15" s="157"/>
      <c r="G15" s="158"/>
      <c r="H15" s="167"/>
      <c r="I15" s="157"/>
      <c r="J15" s="157"/>
      <c r="K15" s="157"/>
      <c r="L15" s="157"/>
      <c r="M15" s="157"/>
      <c r="N15" s="168"/>
    </row>
    <row r="16" spans="1:14" x14ac:dyDescent="0.25">
      <c r="A16" s="156"/>
      <c r="B16" s="157"/>
      <c r="C16" s="157"/>
      <c r="D16" s="157"/>
      <c r="E16" s="157"/>
      <c r="F16" s="157"/>
      <c r="G16" s="158"/>
      <c r="H16" s="167"/>
      <c r="I16" s="157"/>
      <c r="J16" s="157"/>
      <c r="K16" s="157"/>
      <c r="L16" s="157"/>
      <c r="M16" s="157"/>
      <c r="N16" s="168"/>
    </row>
    <row r="17" spans="1:14" x14ac:dyDescent="0.25">
      <c r="A17" s="156"/>
      <c r="B17" s="157"/>
      <c r="C17" s="157"/>
      <c r="D17" s="157"/>
      <c r="E17" s="157"/>
      <c r="F17" s="157"/>
      <c r="G17" s="158"/>
      <c r="H17" s="167"/>
      <c r="I17" s="157"/>
      <c r="J17" s="157"/>
      <c r="K17" s="157"/>
      <c r="L17" s="157"/>
      <c r="M17" s="157"/>
      <c r="N17" s="168"/>
    </row>
    <row r="18" spans="1:14" x14ac:dyDescent="0.25">
      <c r="A18" s="156"/>
      <c r="B18" s="157"/>
      <c r="C18" s="157"/>
      <c r="D18" s="157"/>
      <c r="E18" s="157"/>
      <c r="F18" s="157"/>
      <c r="G18" s="158"/>
      <c r="H18" s="167"/>
      <c r="I18" s="157"/>
      <c r="J18" s="157"/>
      <c r="K18" s="157"/>
      <c r="L18" s="157"/>
      <c r="M18" s="157"/>
      <c r="N18" s="168"/>
    </row>
    <row r="19" spans="1:14" x14ac:dyDescent="0.25">
      <c r="A19" s="156"/>
      <c r="B19" s="157"/>
      <c r="C19" s="157"/>
      <c r="D19" s="157"/>
      <c r="E19" s="157"/>
      <c r="F19" s="157"/>
      <c r="G19" s="158"/>
      <c r="H19" s="167"/>
      <c r="I19" s="157"/>
      <c r="J19" s="157"/>
      <c r="K19" s="157"/>
      <c r="L19" s="157"/>
      <c r="M19" s="157"/>
      <c r="N19" s="168"/>
    </row>
    <row r="20" spans="1:14" x14ac:dyDescent="0.25">
      <c r="A20" s="156"/>
      <c r="B20" s="157"/>
      <c r="C20" s="157"/>
      <c r="D20" s="157"/>
      <c r="E20" s="157"/>
      <c r="F20" s="157"/>
      <c r="G20" s="158"/>
      <c r="H20" s="167"/>
      <c r="I20" s="157"/>
      <c r="J20" s="157"/>
      <c r="K20" s="157"/>
      <c r="L20" s="157"/>
      <c r="M20" s="157"/>
      <c r="N20" s="168"/>
    </row>
    <row r="21" spans="1:14" x14ac:dyDescent="0.25">
      <c r="A21" s="156"/>
      <c r="B21" s="157"/>
      <c r="C21" s="157"/>
      <c r="D21" s="157"/>
      <c r="E21" s="157"/>
      <c r="F21" s="157"/>
      <c r="G21" s="158"/>
      <c r="H21" s="167"/>
      <c r="I21" s="157"/>
      <c r="J21" s="157"/>
      <c r="K21" s="157"/>
      <c r="L21" s="157"/>
      <c r="M21" s="157"/>
      <c r="N21" s="168"/>
    </row>
    <row r="22" spans="1:14" x14ac:dyDescent="0.25">
      <c r="A22" s="156"/>
      <c r="B22" s="157"/>
      <c r="C22" s="157"/>
      <c r="D22" s="157"/>
      <c r="E22" s="157"/>
      <c r="F22" s="157"/>
      <c r="G22" s="158"/>
      <c r="H22" s="167"/>
      <c r="I22" s="157"/>
      <c r="J22" s="157"/>
      <c r="K22" s="157"/>
      <c r="L22" s="157"/>
      <c r="M22" s="157"/>
      <c r="N22" s="168"/>
    </row>
    <row r="23" spans="1:14" x14ac:dyDescent="0.25">
      <c r="A23" s="156"/>
      <c r="B23" s="157"/>
      <c r="C23" s="157"/>
      <c r="D23" s="157"/>
      <c r="E23" s="157"/>
      <c r="F23" s="157"/>
      <c r="G23" s="158"/>
      <c r="H23" s="167"/>
      <c r="I23" s="157"/>
      <c r="J23" s="157"/>
      <c r="K23" s="157"/>
      <c r="L23" s="157"/>
      <c r="M23" s="157"/>
      <c r="N23" s="168"/>
    </row>
    <row r="24" spans="1:14" x14ac:dyDescent="0.25">
      <c r="A24" s="156"/>
      <c r="B24" s="157"/>
      <c r="C24" s="157"/>
      <c r="D24" s="157"/>
      <c r="E24" s="157"/>
      <c r="F24" s="157"/>
      <c r="G24" s="158"/>
      <c r="H24" s="167"/>
      <c r="I24" s="157"/>
      <c r="J24" s="157"/>
      <c r="K24" s="157"/>
      <c r="L24" s="157"/>
      <c r="M24" s="157"/>
      <c r="N24" s="168"/>
    </row>
    <row r="25" spans="1:14" x14ac:dyDescent="0.25">
      <c r="A25" s="163"/>
      <c r="B25" s="164"/>
      <c r="C25" s="164"/>
      <c r="D25" s="164"/>
      <c r="E25" s="164"/>
      <c r="F25" s="164"/>
      <c r="G25" s="165"/>
      <c r="H25" s="169"/>
      <c r="I25" s="164"/>
      <c r="J25" s="164"/>
      <c r="K25" s="164"/>
      <c r="L25" s="164"/>
      <c r="M25" s="164"/>
      <c r="N25" s="170"/>
    </row>
    <row r="26" spans="1:14" x14ac:dyDescent="0.25">
      <c r="A26" s="145" t="s">
        <v>118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</row>
    <row r="27" spans="1:14" x14ac:dyDescent="0.25">
      <c r="A27" s="150" t="s">
        <v>119</v>
      </c>
      <c r="B27" s="151"/>
      <c r="C27" s="151"/>
      <c r="D27" s="151"/>
      <c r="E27" s="151"/>
      <c r="F27" s="151"/>
      <c r="G27" s="151"/>
      <c r="H27" s="151" t="s">
        <v>120</v>
      </c>
      <c r="I27" s="151"/>
      <c r="J27" s="151"/>
      <c r="K27" s="151"/>
      <c r="L27" s="151"/>
      <c r="M27" s="151"/>
      <c r="N27" s="152"/>
    </row>
    <row r="28" spans="1:14" ht="15" customHeight="1" x14ac:dyDescent="0.25">
      <c r="A28" s="153"/>
      <c r="B28" s="154"/>
      <c r="C28" s="154"/>
      <c r="D28" s="154"/>
      <c r="E28" s="154"/>
      <c r="F28" s="154"/>
      <c r="G28" s="155"/>
      <c r="H28" s="162"/>
      <c r="I28" s="154"/>
      <c r="J28" s="154"/>
      <c r="K28" s="154"/>
      <c r="L28" s="154"/>
      <c r="M28" s="66" t="s">
        <v>111</v>
      </c>
      <c r="N28" s="67">
        <v>2014</v>
      </c>
    </row>
    <row r="29" spans="1:14" ht="16.5" x14ac:dyDescent="0.25">
      <c r="A29" s="156"/>
      <c r="B29" s="157"/>
      <c r="C29" s="157"/>
      <c r="D29" s="157"/>
      <c r="E29" s="157"/>
      <c r="F29" s="157"/>
      <c r="G29" s="158"/>
      <c r="H29" s="148" t="str">
        <f>+Hoja2!E3</f>
        <v>MIS DERECHOS TAMBIEN SON TUS DERECHOS</v>
      </c>
      <c r="I29" s="149"/>
      <c r="J29" s="149"/>
      <c r="K29" s="149"/>
      <c r="L29" s="149"/>
      <c r="M29" s="68">
        <f>+Hoja2!F3</f>
        <v>50</v>
      </c>
      <c r="N29" s="69">
        <f>+Hoja2!G3</f>
        <v>50</v>
      </c>
    </row>
    <row r="30" spans="1:14" ht="16.5" x14ac:dyDescent="0.25">
      <c r="A30" s="156"/>
      <c r="B30" s="157"/>
      <c r="C30" s="157"/>
      <c r="D30" s="157"/>
      <c r="E30" s="157"/>
      <c r="F30" s="157"/>
      <c r="G30" s="158"/>
      <c r="H30" s="148" t="str">
        <f>+Hoja2!E4</f>
        <v>SAN ANDRES TERRITORIO DE PAZ Y CONVIVENCIA</v>
      </c>
      <c r="I30" s="149"/>
      <c r="J30" s="149"/>
      <c r="K30" s="149"/>
      <c r="L30" s="149"/>
      <c r="M30" s="68">
        <f>+Hoja2!F4</f>
        <v>34.946712826256658</v>
      </c>
      <c r="N30" s="69">
        <f>+Hoja2!G4</f>
        <v>58.467023172905527</v>
      </c>
    </row>
    <row r="31" spans="1:14" ht="16.5" x14ac:dyDescent="0.25">
      <c r="A31" s="156"/>
      <c r="B31" s="157"/>
      <c r="C31" s="157"/>
      <c r="D31" s="157"/>
      <c r="E31" s="157"/>
      <c r="F31" s="157"/>
      <c r="G31" s="158"/>
      <c r="H31" s="148" t="str">
        <f>+Hoja2!E5</f>
        <v>EL DEBER DE ESCUCHAR Y EL DERECHO A PARTICIPAR</v>
      </c>
      <c r="I31" s="149"/>
      <c r="J31" s="149"/>
      <c r="K31" s="149"/>
      <c r="L31" s="149"/>
      <c r="M31" s="68">
        <f>+Hoja2!F5</f>
        <v>74.929721441349344</v>
      </c>
      <c r="N31" s="69">
        <f>+Hoja2!G5</f>
        <v>72.222222222222214</v>
      </c>
    </row>
    <row r="32" spans="1:14" ht="16.5" x14ac:dyDescent="0.25">
      <c r="A32" s="156"/>
      <c r="B32" s="157"/>
      <c r="C32" s="157"/>
      <c r="D32" s="157"/>
      <c r="E32" s="157"/>
      <c r="F32" s="157"/>
      <c r="G32" s="158"/>
      <c r="H32" s="148" t="str">
        <f>+Hoja2!E6</f>
        <v>VIA LIBRE PARA LA CONVIVENCIA Y EL ENCUENTRO CIUDADANO</v>
      </c>
      <c r="I32" s="149"/>
      <c r="J32" s="149"/>
      <c r="K32" s="149"/>
      <c r="L32" s="149"/>
      <c r="M32" s="68">
        <f>+Hoja2!F6</f>
        <v>50</v>
      </c>
      <c r="N32" s="69" t="e">
        <f>+Hoja2!G6</f>
        <v>#DIV/0!</v>
      </c>
    </row>
    <row r="33" spans="1:14" ht="16.5" x14ac:dyDescent="0.25">
      <c r="A33" s="156"/>
      <c r="B33" s="157"/>
      <c r="C33" s="157"/>
      <c r="D33" s="157"/>
      <c r="E33" s="157"/>
      <c r="F33" s="157"/>
      <c r="G33" s="158"/>
      <c r="H33" s="148" t="str">
        <f>+Hoja2!E7</f>
        <v>GESTION INTEGRAL DE RIESGOS Y ADAPTACION AL CAMBIO CLIMATICO</v>
      </c>
      <c r="I33" s="149"/>
      <c r="J33" s="149"/>
      <c r="K33" s="149"/>
      <c r="L33" s="149"/>
      <c r="M33" s="68">
        <f>+Hoja2!F7</f>
        <v>52.678571428571431</v>
      </c>
      <c r="N33" s="69">
        <f>+Hoja2!G7</f>
        <v>0</v>
      </c>
    </row>
    <row r="34" spans="1:14" ht="16.5" x14ac:dyDescent="0.25">
      <c r="A34" s="156"/>
      <c r="B34" s="157"/>
      <c r="C34" s="157"/>
      <c r="D34" s="157"/>
      <c r="E34" s="157"/>
      <c r="F34" s="157"/>
      <c r="G34" s="158"/>
      <c r="H34" s="148" t="str">
        <f>+Hoja2!E8</f>
        <v>SISTEMA DE RESPONSABILIDAD PENAL PARA ADOLESCENTES</v>
      </c>
      <c r="I34" s="149"/>
      <c r="J34" s="149"/>
      <c r="K34" s="149"/>
      <c r="L34" s="149"/>
      <c r="M34" s="68">
        <f>+Hoja2!F8</f>
        <v>25</v>
      </c>
      <c r="N34" s="69">
        <f>+Hoja2!G8</f>
        <v>25</v>
      </c>
    </row>
    <row r="35" spans="1:14" ht="16.5" x14ac:dyDescent="0.25">
      <c r="A35" s="156"/>
      <c r="B35" s="157"/>
      <c r="C35" s="157"/>
      <c r="D35" s="157"/>
      <c r="E35" s="157"/>
      <c r="F35" s="157"/>
      <c r="G35" s="158"/>
      <c r="H35" s="148" t="str">
        <f>+Hoja2!E9</f>
        <v>PADRES RESPONSABLES, NIÑOS SEGUROS</v>
      </c>
      <c r="I35" s="149"/>
      <c r="J35" s="149"/>
      <c r="K35" s="149"/>
      <c r="L35" s="149"/>
      <c r="M35" s="68">
        <f>+Hoja2!F9</f>
        <v>68.75</v>
      </c>
      <c r="N35" s="69">
        <f>+Hoja2!G9</f>
        <v>0</v>
      </c>
    </row>
    <row r="36" spans="1:14" x14ac:dyDescent="0.25">
      <c r="A36" s="156"/>
      <c r="B36" s="157"/>
      <c r="C36" s="157"/>
      <c r="D36" s="157"/>
      <c r="E36" s="157"/>
      <c r="F36" s="157"/>
      <c r="G36" s="158"/>
      <c r="H36" s="148"/>
      <c r="I36" s="149"/>
      <c r="J36" s="149"/>
      <c r="K36" s="149"/>
      <c r="L36" s="149"/>
      <c r="M36" s="70"/>
      <c r="N36" s="71"/>
    </row>
    <row r="37" spans="1:14" x14ac:dyDescent="0.25">
      <c r="A37" s="156"/>
      <c r="B37" s="157"/>
      <c r="C37" s="157"/>
      <c r="D37" s="157"/>
      <c r="E37" s="157"/>
      <c r="F37" s="157"/>
      <c r="G37" s="158"/>
      <c r="H37" s="148"/>
      <c r="I37" s="149"/>
      <c r="J37" s="149"/>
      <c r="K37" s="149"/>
      <c r="L37" s="149"/>
      <c r="M37" s="70"/>
      <c r="N37" s="71"/>
    </row>
    <row r="38" spans="1:14" x14ac:dyDescent="0.25">
      <c r="A38" s="156"/>
      <c r="B38" s="157"/>
      <c r="C38" s="157"/>
      <c r="D38" s="157"/>
      <c r="E38" s="157"/>
      <c r="F38" s="157"/>
      <c r="G38" s="158"/>
      <c r="H38" s="148"/>
      <c r="I38" s="149"/>
      <c r="J38" s="149"/>
      <c r="K38" s="149"/>
      <c r="L38" s="149"/>
      <c r="M38" s="70"/>
      <c r="N38" s="71"/>
    </row>
    <row r="39" spans="1:14" x14ac:dyDescent="0.25">
      <c r="A39" s="156"/>
      <c r="B39" s="157"/>
      <c r="C39" s="157"/>
      <c r="D39" s="157"/>
      <c r="E39" s="157"/>
      <c r="F39" s="157"/>
      <c r="G39" s="158"/>
      <c r="H39" s="148"/>
      <c r="I39" s="149"/>
      <c r="J39" s="149"/>
      <c r="K39" s="149"/>
      <c r="L39" s="149"/>
      <c r="M39" s="70"/>
      <c r="N39" s="71"/>
    </row>
    <row r="40" spans="1:14" x14ac:dyDescent="0.25">
      <c r="A40" s="156"/>
      <c r="B40" s="157"/>
      <c r="C40" s="157"/>
      <c r="D40" s="157"/>
      <c r="E40" s="157"/>
      <c r="F40" s="157"/>
      <c r="G40" s="158"/>
      <c r="H40" s="148"/>
      <c r="I40" s="149"/>
      <c r="J40" s="149"/>
      <c r="K40" s="149"/>
      <c r="L40" s="149"/>
      <c r="M40" s="70"/>
      <c r="N40" s="71"/>
    </row>
    <row r="41" spans="1:14" x14ac:dyDescent="0.25">
      <c r="A41" s="156"/>
      <c r="B41" s="157"/>
      <c r="C41" s="157"/>
      <c r="D41" s="157"/>
      <c r="E41" s="157"/>
      <c r="F41" s="157"/>
      <c r="G41" s="158"/>
      <c r="H41" s="148"/>
      <c r="I41" s="149"/>
      <c r="J41" s="149"/>
      <c r="K41" s="149"/>
      <c r="L41" s="149"/>
      <c r="M41" s="70"/>
      <c r="N41" s="71"/>
    </row>
    <row r="42" spans="1:14" x14ac:dyDescent="0.25">
      <c r="A42" s="156"/>
      <c r="B42" s="157"/>
      <c r="C42" s="157"/>
      <c r="D42" s="157"/>
      <c r="E42" s="157"/>
      <c r="F42" s="157"/>
      <c r="G42" s="158"/>
      <c r="H42" s="148"/>
      <c r="I42" s="149"/>
      <c r="J42" s="149"/>
      <c r="K42" s="149"/>
      <c r="L42" s="149"/>
      <c r="M42" s="70"/>
      <c r="N42" s="71"/>
    </row>
    <row r="43" spans="1:14" x14ac:dyDescent="0.25">
      <c r="A43" s="156"/>
      <c r="B43" s="157"/>
      <c r="C43" s="157"/>
      <c r="D43" s="157"/>
      <c r="E43" s="157"/>
      <c r="F43" s="157"/>
      <c r="G43" s="158"/>
      <c r="H43" s="148"/>
      <c r="I43" s="149"/>
      <c r="J43" s="149"/>
      <c r="K43" s="149"/>
      <c r="L43" s="149"/>
      <c r="M43" s="70"/>
      <c r="N43" s="71"/>
    </row>
    <row r="44" spans="1:14" x14ac:dyDescent="0.25">
      <c r="A44" s="156"/>
      <c r="B44" s="157"/>
      <c r="C44" s="157"/>
      <c r="D44" s="157"/>
      <c r="E44" s="157"/>
      <c r="F44" s="157"/>
      <c r="G44" s="158"/>
      <c r="H44" s="148"/>
      <c r="I44" s="149"/>
      <c r="J44" s="149"/>
      <c r="K44" s="149"/>
      <c r="L44" s="149"/>
      <c r="M44" s="70"/>
      <c r="N44" s="71"/>
    </row>
    <row r="45" spans="1:14" x14ac:dyDescent="0.25">
      <c r="A45" s="156"/>
      <c r="B45" s="157"/>
      <c r="C45" s="157"/>
      <c r="D45" s="157"/>
      <c r="E45" s="157"/>
      <c r="F45" s="157"/>
      <c r="G45" s="158"/>
      <c r="H45" s="148"/>
      <c r="I45" s="149"/>
      <c r="J45" s="149"/>
      <c r="K45" s="149"/>
      <c r="L45" s="149"/>
      <c r="M45" s="70"/>
      <c r="N45" s="71"/>
    </row>
    <row r="46" spans="1:14" x14ac:dyDescent="0.25">
      <c r="A46" s="156"/>
      <c r="B46" s="157"/>
      <c r="C46" s="157"/>
      <c r="D46" s="157"/>
      <c r="E46" s="157"/>
      <c r="F46" s="157"/>
      <c r="G46" s="158"/>
      <c r="H46" s="148"/>
      <c r="I46" s="149"/>
      <c r="J46" s="149"/>
      <c r="K46" s="149"/>
      <c r="L46" s="149"/>
      <c r="M46" s="70"/>
      <c r="N46" s="71"/>
    </row>
    <row r="47" spans="1:14" ht="15.75" thickBot="1" x14ac:dyDescent="0.3">
      <c r="A47" s="159"/>
      <c r="B47" s="160"/>
      <c r="C47" s="160"/>
      <c r="D47" s="160"/>
      <c r="E47" s="160"/>
      <c r="F47" s="160"/>
      <c r="G47" s="161"/>
      <c r="H47" s="171"/>
      <c r="I47" s="172"/>
      <c r="J47" s="172"/>
      <c r="K47" s="172"/>
      <c r="L47" s="172"/>
      <c r="M47" s="72"/>
      <c r="N47" s="73"/>
    </row>
  </sheetData>
  <sheetProtection password="C789" sheet="1" objects="1" scenarios="1"/>
  <mergeCells count="34">
    <mergeCell ref="H32:L32"/>
    <mergeCell ref="H33:L33"/>
    <mergeCell ref="H47:L47"/>
    <mergeCell ref="H42:L42"/>
    <mergeCell ref="H35:L35"/>
    <mergeCell ref="H36:L36"/>
    <mergeCell ref="H43:L43"/>
    <mergeCell ref="H44:L44"/>
    <mergeCell ref="H45:L45"/>
    <mergeCell ref="H46:L46"/>
    <mergeCell ref="H40:L40"/>
    <mergeCell ref="H41:L41"/>
    <mergeCell ref="H34:L34"/>
    <mergeCell ref="A4:N4"/>
    <mergeCell ref="H37:L37"/>
    <mergeCell ref="H38:L38"/>
    <mergeCell ref="H39:L39"/>
    <mergeCell ref="A27:G27"/>
    <mergeCell ref="H27:N27"/>
    <mergeCell ref="A28:G47"/>
    <mergeCell ref="H28:L28"/>
    <mergeCell ref="A5:G5"/>
    <mergeCell ref="H5:N5"/>
    <mergeCell ref="A6:G25"/>
    <mergeCell ref="H6:N25"/>
    <mergeCell ref="A26:N26"/>
    <mergeCell ref="H29:L29"/>
    <mergeCell ref="H30:L30"/>
    <mergeCell ref="H31:L31"/>
    <mergeCell ref="H1:N1"/>
    <mergeCell ref="A2:C2"/>
    <mergeCell ref="D2:N2"/>
    <mergeCell ref="A3:C3"/>
    <mergeCell ref="D3:N3"/>
  </mergeCells>
  <conditionalFormatting sqref="N29:N35">
    <cfRule type="iconSet" priority="4">
      <iconSet>
        <cfvo type="percent" val="0"/>
        <cfvo type="num" val="70"/>
        <cfvo type="num" val="90"/>
      </iconSet>
    </cfRule>
    <cfRule type="iconSet" priority="5">
      <iconSet>
        <cfvo type="percent" val="0"/>
        <cfvo type="percent" val="70"/>
        <cfvo type="percent" val="90"/>
      </iconSet>
    </cfRule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M29:M35">
    <cfRule type="iconSet" priority="1">
      <iconSet>
        <cfvo type="percent" val="0"/>
        <cfvo type="num" val="70"/>
        <cfvo type="num" val="90"/>
      </iconSet>
    </cfRule>
    <cfRule type="iconSet" priority="2">
      <iconSet>
        <cfvo type="percent" val="0"/>
        <cfvo type="percent" val="70"/>
        <cfvo type="percent" val="90"/>
      </iconSet>
    </cfRule>
    <cfRule type="iconSet" priority="3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14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2"/>
  <sheetViews>
    <sheetView workbookViewId="0">
      <selection activeCell="C2" sqref="A2:IV12"/>
    </sheetView>
  </sheetViews>
  <sheetFormatPr baseColWidth="10" defaultRowHeight="15" x14ac:dyDescent="0.25"/>
  <sheetData>
    <row r="2" spans="1:25" s="1" customFormat="1" ht="135" x14ac:dyDescent="0.3">
      <c r="A2" s="116" t="s">
        <v>158</v>
      </c>
      <c r="B2" s="115" t="s">
        <v>159</v>
      </c>
      <c r="C2" s="12" t="s">
        <v>133</v>
      </c>
      <c r="D2" s="4" t="s">
        <v>134</v>
      </c>
      <c r="E2" s="5" t="s">
        <v>12</v>
      </c>
      <c r="F2" s="11">
        <v>1</v>
      </c>
      <c r="G2" s="9">
        <v>1</v>
      </c>
      <c r="H2" s="9">
        <v>1</v>
      </c>
      <c r="I2" s="20">
        <v>100</v>
      </c>
      <c r="J2" s="21">
        <f t="shared" ref="J2:J12" si="0">IF(G2&gt;0,(H2/G2)*100,IF(H2&gt;0,H2*100,"NA"))</f>
        <v>100</v>
      </c>
      <c r="K2" s="9">
        <v>0</v>
      </c>
      <c r="L2" s="80">
        <v>0</v>
      </c>
      <c r="M2" s="20" t="s">
        <v>135</v>
      </c>
      <c r="N2" s="21" t="str">
        <f t="shared" ref="N2:N12" si="1">IF(K2&gt;0,(L2/K2)*100,IF(L2&gt;0,L2*100,"NA"))</f>
        <v>NA</v>
      </c>
      <c r="O2" s="9">
        <v>0</v>
      </c>
      <c r="P2" s="7">
        <v>0</v>
      </c>
      <c r="Q2" s="20" t="s">
        <v>135</v>
      </c>
      <c r="R2" s="21" t="str">
        <f t="shared" ref="R2:R12" si="2">IF(O2&gt;0,(P2/O2)*100,IF(P2&gt;0,P2*100,"NA"))</f>
        <v>NA</v>
      </c>
      <c r="S2" s="5">
        <v>0</v>
      </c>
      <c r="T2" s="7">
        <v>0</v>
      </c>
      <c r="U2" s="24" t="s">
        <v>135</v>
      </c>
      <c r="V2" s="25" t="str">
        <f t="shared" ref="V2:V12" si="3">IF(S2&gt;0,(T2/S2)*100,IF(T2&gt;0,T2*100,"NA"))</f>
        <v>NA</v>
      </c>
      <c r="W2" s="22">
        <v>100</v>
      </c>
      <c r="X2" s="23">
        <f t="shared" ref="X2:X12" si="4">IF(E2="a",(H2+L2+P2+T2)/F2*100,IF(E2=2015,(T2/F2)*100,IF(E2=2014,(P2/F2)*100,IF(E2=2013,(L2/F2)*100,IF(E2=2012,(H2/F2)*100,0)))))</f>
        <v>100</v>
      </c>
      <c r="Y2" s="37"/>
    </row>
    <row r="3" spans="1:25" s="1" customFormat="1" ht="180" x14ac:dyDescent="0.3">
      <c r="A3" s="116"/>
      <c r="B3" s="115"/>
      <c r="C3" s="12" t="s">
        <v>136</v>
      </c>
      <c r="D3" s="4" t="s">
        <v>137</v>
      </c>
      <c r="E3" s="5" t="s">
        <v>12</v>
      </c>
      <c r="F3" s="11">
        <v>1</v>
      </c>
      <c r="G3" s="9">
        <v>0</v>
      </c>
      <c r="H3" s="9">
        <v>0</v>
      </c>
      <c r="I3" s="20" t="s">
        <v>135</v>
      </c>
      <c r="J3" s="21" t="str">
        <f t="shared" si="0"/>
        <v>NA</v>
      </c>
      <c r="K3" s="9">
        <v>1</v>
      </c>
      <c r="L3" s="80">
        <v>0</v>
      </c>
      <c r="M3" s="20">
        <v>0</v>
      </c>
      <c r="N3" s="21">
        <f t="shared" si="1"/>
        <v>0</v>
      </c>
      <c r="O3" s="9">
        <v>0</v>
      </c>
      <c r="P3" s="7">
        <v>0</v>
      </c>
      <c r="Q3" s="20" t="s">
        <v>135</v>
      </c>
      <c r="R3" s="21" t="str">
        <f t="shared" si="2"/>
        <v>NA</v>
      </c>
      <c r="S3" s="5">
        <v>0</v>
      </c>
      <c r="T3" s="7">
        <v>0</v>
      </c>
      <c r="U3" s="24" t="s">
        <v>135</v>
      </c>
      <c r="V3" s="25" t="str">
        <f t="shared" si="3"/>
        <v>NA</v>
      </c>
      <c r="W3" s="22">
        <v>0</v>
      </c>
      <c r="X3" s="23">
        <f t="shared" si="4"/>
        <v>0</v>
      </c>
      <c r="Y3" s="37"/>
    </row>
    <row r="4" spans="1:25" s="1" customFormat="1" ht="69.75" customHeight="1" x14ac:dyDescent="0.3">
      <c r="A4" s="116"/>
      <c r="B4" s="115"/>
      <c r="C4" s="12" t="s">
        <v>138</v>
      </c>
      <c r="D4" s="4" t="s">
        <v>139</v>
      </c>
      <c r="E4" s="5" t="s">
        <v>12</v>
      </c>
      <c r="F4" s="11">
        <v>2</v>
      </c>
      <c r="G4" s="9" t="s">
        <v>160</v>
      </c>
      <c r="H4" s="9">
        <v>2</v>
      </c>
      <c r="I4" s="20">
        <v>100</v>
      </c>
      <c r="J4" s="21" t="e">
        <f>IF(G4&gt;0,(H4/G4)*100,IF(H4&gt;0,H4*100,"NA"))</f>
        <v>#VALUE!</v>
      </c>
      <c r="K4" s="9">
        <v>2</v>
      </c>
      <c r="L4" s="80">
        <v>1</v>
      </c>
      <c r="M4" s="20">
        <v>50</v>
      </c>
      <c r="N4" s="21">
        <f t="shared" si="1"/>
        <v>50</v>
      </c>
      <c r="O4" s="9">
        <v>2</v>
      </c>
      <c r="P4" s="7">
        <v>0</v>
      </c>
      <c r="Q4" s="20">
        <v>0</v>
      </c>
      <c r="R4" s="21">
        <f t="shared" si="2"/>
        <v>0</v>
      </c>
      <c r="S4" s="5">
        <v>2</v>
      </c>
      <c r="T4" s="7">
        <v>0</v>
      </c>
      <c r="U4" s="24">
        <v>0</v>
      </c>
      <c r="V4" s="25">
        <f t="shared" si="3"/>
        <v>0</v>
      </c>
      <c r="W4" s="22">
        <v>37.5</v>
      </c>
      <c r="X4" s="26">
        <f>IF(E4=K6,(H4+L4+P4+T4)/(G4+K4+O4+S4)*100,IF(E4=2015,(T4/F4)*100,IF(E4=2014,(P4/F4)*100,IF(E4=2013,(L4/F4)*100,IF(E4=2012,(H4/F4)*100,0)))))</f>
        <v>0</v>
      </c>
      <c r="Y4" s="37"/>
    </row>
    <row r="5" spans="1:25" s="1" customFormat="1" ht="90" customHeight="1" x14ac:dyDescent="0.3">
      <c r="A5" s="116"/>
      <c r="B5" s="115"/>
      <c r="C5" s="12" t="s">
        <v>140</v>
      </c>
      <c r="D5" s="4" t="s">
        <v>141</v>
      </c>
      <c r="E5" s="5" t="s">
        <v>12</v>
      </c>
      <c r="F5" s="11">
        <v>4</v>
      </c>
      <c r="G5" s="9">
        <v>0</v>
      </c>
      <c r="H5" s="9">
        <v>0</v>
      </c>
      <c r="I5" s="20" t="s">
        <v>135</v>
      </c>
      <c r="J5" s="21" t="str">
        <f t="shared" si="0"/>
        <v>NA</v>
      </c>
      <c r="K5" s="9">
        <v>1</v>
      </c>
      <c r="L5" s="80">
        <v>0</v>
      </c>
      <c r="M5" s="20">
        <v>0</v>
      </c>
      <c r="N5" s="21">
        <f t="shared" si="1"/>
        <v>0</v>
      </c>
      <c r="O5" s="9">
        <v>1</v>
      </c>
      <c r="P5" s="7">
        <v>0</v>
      </c>
      <c r="Q5" s="20">
        <v>0</v>
      </c>
      <c r="R5" s="21">
        <f t="shared" si="2"/>
        <v>0</v>
      </c>
      <c r="S5" s="5">
        <v>1</v>
      </c>
      <c r="T5" s="7">
        <v>0</v>
      </c>
      <c r="U5" s="24">
        <v>0</v>
      </c>
      <c r="V5" s="25">
        <f t="shared" si="3"/>
        <v>0</v>
      </c>
      <c r="W5" s="22">
        <v>0</v>
      </c>
      <c r="X5" s="23">
        <f t="shared" si="4"/>
        <v>0</v>
      </c>
      <c r="Y5" s="37"/>
    </row>
    <row r="6" spans="1:25" s="1" customFormat="1" ht="157.5" x14ac:dyDescent="0.3">
      <c r="A6" s="116"/>
      <c r="B6" s="115" t="s">
        <v>142</v>
      </c>
      <c r="C6" s="12" t="s">
        <v>143</v>
      </c>
      <c r="D6" s="4" t="s">
        <v>144</v>
      </c>
      <c r="E6" s="5" t="s">
        <v>12</v>
      </c>
      <c r="F6" s="11">
        <v>4</v>
      </c>
      <c r="G6" s="9">
        <v>1</v>
      </c>
      <c r="H6" s="9">
        <v>1</v>
      </c>
      <c r="I6" s="20">
        <v>100</v>
      </c>
      <c r="J6" s="21">
        <f t="shared" si="0"/>
        <v>100</v>
      </c>
      <c r="K6" s="9">
        <v>1</v>
      </c>
      <c r="L6" s="80">
        <v>0</v>
      </c>
      <c r="M6" s="20">
        <v>0</v>
      </c>
      <c r="N6" s="21">
        <f t="shared" si="1"/>
        <v>0</v>
      </c>
      <c r="O6" s="9">
        <v>1</v>
      </c>
      <c r="P6" s="7">
        <v>0</v>
      </c>
      <c r="Q6" s="20">
        <v>0</v>
      </c>
      <c r="R6" s="21">
        <f t="shared" si="2"/>
        <v>0</v>
      </c>
      <c r="S6" s="5">
        <v>1</v>
      </c>
      <c r="T6" s="7">
        <v>0</v>
      </c>
      <c r="U6" s="24">
        <v>0</v>
      </c>
      <c r="V6" s="25">
        <f t="shared" si="3"/>
        <v>0</v>
      </c>
      <c r="W6" s="22">
        <v>25</v>
      </c>
      <c r="X6" s="23">
        <f t="shared" si="4"/>
        <v>25</v>
      </c>
      <c r="Y6" s="37"/>
    </row>
    <row r="7" spans="1:25" s="1" customFormat="1" ht="83.25" customHeight="1" x14ac:dyDescent="0.3">
      <c r="A7" s="116"/>
      <c r="B7" s="115"/>
      <c r="C7" s="12" t="s">
        <v>145</v>
      </c>
      <c r="D7" s="4" t="s">
        <v>146</v>
      </c>
      <c r="E7" s="5" t="s">
        <v>12</v>
      </c>
      <c r="F7" s="11">
        <v>1</v>
      </c>
      <c r="G7" s="9">
        <v>0</v>
      </c>
      <c r="H7" s="9">
        <v>0</v>
      </c>
      <c r="I7" s="20" t="s">
        <v>135</v>
      </c>
      <c r="J7" s="21" t="str">
        <f t="shared" si="0"/>
        <v>NA</v>
      </c>
      <c r="K7" s="9">
        <v>1</v>
      </c>
      <c r="L7" s="80">
        <v>0</v>
      </c>
      <c r="M7" s="20">
        <v>0</v>
      </c>
      <c r="N7" s="21">
        <f t="shared" si="1"/>
        <v>0</v>
      </c>
      <c r="O7" s="9">
        <v>1</v>
      </c>
      <c r="P7" s="7">
        <v>0</v>
      </c>
      <c r="Q7" s="20">
        <v>0</v>
      </c>
      <c r="R7" s="21">
        <f t="shared" si="2"/>
        <v>0</v>
      </c>
      <c r="S7" s="5">
        <v>1</v>
      </c>
      <c r="T7" s="7">
        <v>0</v>
      </c>
      <c r="U7" s="24">
        <v>0</v>
      </c>
      <c r="V7" s="25">
        <f t="shared" si="3"/>
        <v>0</v>
      </c>
      <c r="W7" s="22">
        <v>0</v>
      </c>
      <c r="X7" s="26">
        <f>IF(E7="a",(H7+L7+P7+T7)/(G7+K7+O7+S7)*100,IF(E7=2015,(T7/F7)*100,IF(E7=2014,(P7/F7)*100,IF(E7=2013,(L7/F7)*100,IF(E7=2012,(H7/F7)*100,0)))))</f>
        <v>0</v>
      </c>
      <c r="Y7" s="37"/>
    </row>
    <row r="8" spans="1:25" s="1" customFormat="1" ht="81.75" customHeight="1" x14ac:dyDescent="0.3">
      <c r="A8" s="116"/>
      <c r="B8" s="115"/>
      <c r="C8" s="12" t="s">
        <v>147</v>
      </c>
      <c r="D8" s="4" t="s">
        <v>148</v>
      </c>
      <c r="E8" s="5" t="s">
        <v>12</v>
      </c>
      <c r="F8" s="11">
        <v>1</v>
      </c>
      <c r="G8" s="9">
        <v>0</v>
      </c>
      <c r="H8" s="9">
        <v>0</v>
      </c>
      <c r="I8" s="20" t="s">
        <v>135</v>
      </c>
      <c r="J8" s="21" t="str">
        <f t="shared" si="0"/>
        <v>NA</v>
      </c>
      <c r="K8" s="9">
        <v>1</v>
      </c>
      <c r="L8" s="80">
        <v>0</v>
      </c>
      <c r="M8" s="20">
        <v>0</v>
      </c>
      <c r="N8" s="21">
        <f t="shared" si="1"/>
        <v>0</v>
      </c>
      <c r="O8" s="9">
        <v>0</v>
      </c>
      <c r="P8" s="7">
        <v>0</v>
      </c>
      <c r="Q8" s="20" t="s">
        <v>135</v>
      </c>
      <c r="R8" s="21" t="str">
        <f t="shared" si="2"/>
        <v>NA</v>
      </c>
      <c r="S8" s="5">
        <v>0</v>
      </c>
      <c r="T8" s="7">
        <v>0</v>
      </c>
      <c r="U8" s="24" t="s">
        <v>135</v>
      </c>
      <c r="V8" s="25" t="str">
        <f t="shared" si="3"/>
        <v>NA</v>
      </c>
      <c r="W8" s="22">
        <v>0</v>
      </c>
      <c r="X8" s="23">
        <f t="shared" si="4"/>
        <v>0</v>
      </c>
      <c r="Y8" s="37"/>
    </row>
    <row r="9" spans="1:25" s="1" customFormat="1" ht="101.25" x14ac:dyDescent="0.3">
      <c r="A9" s="116"/>
      <c r="B9" s="115"/>
      <c r="C9" s="12" t="s">
        <v>149</v>
      </c>
      <c r="D9" s="4" t="s">
        <v>150</v>
      </c>
      <c r="E9" s="5" t="s">
        <v>12</v>
      </c>
      <c r="F9" s="11">
        <v>1</v>
      </c>
      <c r="G9" s="9">
        <v>0</v>
      </c>
      <c r="H9" s="9">
        <v>0</v>
      </c>
      <c r="I9" s="20" t="s">
        <v>135</v>
      </c>
      <c r="J9" s="21" t="str">
        <f t="shared" si="0"/>
        <v>NA</v>
      </c>
      <c r="K9" s="9">
        <v>0</v>
      </c>
      <c r="L9" s="80">
        <v>0</v>
      </c>
      <c r="M9" s="20" t="s">
        <v>135</v>
      </c>
      <c r="N9" s="21" t="str">
        <f t="shared" si="1"/>
        <v>NA</v>
      </c>
      <c r="O9" s="9">
        <v>1</v>
      </c>
      <c r="P9" s="7">
        <v>0</v>
      </c>
      <c r="Q9" s="20">
        <v>0</v>
      </c>
      <c r="R9" s="21">
        <f t="shared" si="2"/>
        <v>0</v>
      </c>
      <c r="S9" s="5">
        <v>0</v>
      </c>
      <c r="T9" s="7">
        <v>0</v>
      </c>
      <c r="U9" s="24" t="s">
        <v>135</v>
      </c>
      <c r="V9" s="25" t="str">
        <f t="shared" si="3"/>
        <v>NA</v>
      </c>
      <c r="W9" s="22">
        <v>0</v>
      </c>
      <c r="X9" s="23">
        <f t="shared" si="4"/>
        <v>0</v>
      </c>
      <c r="Y9" s="37"/>
    </row>
    <row r="10" spans="1:25" s="1" customFormat="1" ht="55.5" customHeight="1" x14ac:dyDescent="0.3">
      <c r="A10" s="116"/>
      <c r="B10" s="115"/>
      <c r="C10" s="12" t="s">
        <v>151</v>
      </c>
      <c r="D10" s="4" t="s">
        <v>152</v>
      </c>
      <c r="E10" s="5" t="s">
        <v>12</v>
      </c>
      <c r="F10" s="11">
        <v>1</v>
      </c>
      <c r="G10" s="9">
        <v>0</v>
      </c>
      <c r="H10" s="9">
        <v>0</v>
      </c>
      <c r="I10" s="20" t="s">
        <v>135</v>
      </c>
      <c r="J10" s="21" t="str">
        <f t="shared" si="0"/>
        <v>NA</v>
      </c>
      <c r="K10" s="9">
        <v>1</v>
      </c>
      <c r="L10" s="80">
        <v>0</v>
      </c>
      <c r="M10" s="20">
        <v>0</v>
      </c>
      <c r="N10" s="21">
        <f t="shared" si="1"/>
        <v>0</v>
      </c>
      <c r="O10" s="9">
        <v>0</v>
      </c>
      <c r="P10" s="7">
        <v>0</v>
      </c>
      <c r="Q10" s="20" t="s">
        <v>135</v>
      </c>
      <c r="R10" s="21" t="str">
        <f t="shared" si="2"/>
        <v>NA</v>
      </c>
      <c r="S10" s="5">
        <v>0</v>
      </c>
      <c r="T10" s="7">
        <v>0</v>
      </c>
      <c r="U10" s="24" t="s">
        <v>135</v>
      </c>
      <c r="V10" s="25" t="str">
        <f t="shared" si="3"/>
        <v>NA</v>
      </c>
      <c r="W10" s="22">
        <v>0</v>
      </c>
      <c r="X10" s="23">
        <f t="shared" si="4"/>
        <v>0</v>
      </c>
      <c r="Y10" s="37"/>
    </row>
    <row r="11" spans="1:25" s="1" customFormat="1" ht="84.75" customHeight="1" x14ac:dyDescent="0.3">
      <c r="A11" s="116"/>
      <c r="B11" s="115"/>
      <c r="C11" s="12" t="s">
        <v>153</v>
      </c>
      <c r="D11" s="4" t="s">
        <v>154</v>
      </c>
      <c r="E11" s="5" t="s">
        <v>12</v>
      </c>
      <c r="F11" s="11">
        <v>1</v>
      </c>
      <c r="G11" s="9">
        <v>0</v>
      </c>
      <c r="H11" s="9">
        <v>0</v>
      </c>
      <c r="I11" s="20" t="s">
        <v>135</v>
      </c>
      <c r="J11" s="21" t="str">
        <f t="shared" si="0"/>
        <v>NA</v>
      </c>
      <c r="K11" s="9">
        <v>0</v>
      </c>
      <c r="L11" s="80">
        <v>0</v>
      </c>
      <c r="M11" s="20" t="s">
        <v>135</v>
      </c>
      <c r="N11" s="21" t="str">
        <f t="shared" si="1"/>
        <v>NA</v>
      </c>
      <c r="O11" s="9">
        <v>1</v>
      </c>
      <c r="P11" s="7">
        <v>0</v>
      </c>
      <c r="Q11" s="20">
        <v>0</v>
      </c>
      <c r="R11" s="21">
        <f t="shared" si="2"/>
        <v>0</v>
      </c>
      <c r="S11" s="5">
        <v>1</v>
      </c>
      <c r="T11" s="7">
        <v>0</v>
      </c>
      <c r="U11" s="24">
        <v>0</v>
      </c>
      <c r="V11" s="25">
        <f t="shared" si="3"/>
        <v>0</v>
      </c>
      <c r="W11" s="22">
        <v>0</v>
      </c>
      <c r="X11" s="26">
        <f>IF(E11="a",(H11+L11+P11+T11)/(G11+K11+O11+S11)*100,IF(E11=2015,(T11/F11)*100,IF(E11=2014,(P11/F11)*100,IF(E11=2013,(L11/F11)*100,IF(E11=2012,(H11/F11)*100,0)))))</f>
        <v>0</v>
      </c>
      <c r="Y11" s="37"/>
    </row>
    <row r="12" spans="1:25" s="1" customFormat="1" ht="112.5" x14ac:dyDescent="0.3">
      <c r="A12" s="116"/>
      <c r="B12" s="74" t="s">
        <v>155</v>
      </c>
      <c r="C12" s="12" t="s">
        <v>156</v>
      </c>
      <c r="D12" s="4" t="s">
        <v>157</v>
      </c>
      <c r="E12" s="5" t="s">
        <v>12</v>
      </c>
      <c r="F12" s="11">
        <v>2</v>
      </c>
      <c r="G12" s="9">
        <v>0</v>
      </c>
      <c r="H12" s="9">
        <v>1</v>
      </c>
      <c r="I12" s="20">
        <v>100</v>
      </c>
      <c r="J12" s="21">
        <f t="shared" si="0"/>
        <v>100</v>
      </c>
      <c r="K12" s="9">
        <v>0</v>
      </c>
      <c r="L12" s="80">
        <v>0</v>
      </c>
      <c r="M12" s="20" t="s">
        <v>135</v>
      </c>
      <c r="N12" s="21" t="str">
        <f t="shared" si="1"/>
        <v>NA</v>
      </c>
      <c r="O12" s="9">
        <v>2</v>
      </c>
      <c r="P12" s="7">
        <v>0</v>
      </c>
      <c r="Q12" s="20">
        <v>0</v>
      </c>
      <c r="R12" s="21">
        <f t="shared" si="2"/>
        <v>0</v>
      </c>
      <c r="S12" s="5">
        <v>0</v>
      </c>
      <c r="T12" s="7">
        <v>0</v>
      </c>
      <c r="U12" s="20" t="s">
        <v>135</v>
      </c>
      <c r="V12" s="21" t="str">
        <f t="shared" si="3"/>
        <v>NA</v>
      </c>
      <c r="W12" s="22">
        <v>50</v>
      </c>
      <c r="X12" s="81">
        <f t="shared" si="4"/>
        <v>50</v>
      </c>
      <c r="Y12" s="37"/>
    </row>
  </sheetData>
  <mergeCells count="3">
    <mergeCell ref="A2:A12"/>
    <mergeCell ref="B2:B5"/>
    <mergeCell ref="B6:B11"/>
  </mergeCells>
  <conditionalFormatting sqref="I2:J12 M2:N12 Q2:R12 U2:V12">
    <cfRule type="containsText" dxfId="16" priority="8" operator="containsText" text="na">
      <formula>NOT(ISERROR(SEARCH("na",I2)))</formula>
    </cfRule>
    <cfRule type="cellIs" dxfId="15" priority="9" operator="greaterThan">
      <formula>89</formula>
    </cfRule>
    <cfRule type="cellIs" dxfId="14" priority="10" operator="between">
      <formula>70</formula>
      <formula>89</formula>
    </cfRule>
    <cfRule type="cellIs" dxfId="13" priority="11" operator="lessThan">
      <formula>70</formula>
    </cfRule>
    <cfRule type="cellIs" dxfId="12" priority="12" operator="lessThan">
      <formula>70</formula>
    </cfRule>
    <cfRule type="cellIs" dxfId="11" priority="13" operator="greaterThan">
      <formula>80</formula>
    </cfRule>
    <cfRule type="cellIs" dxfId="10" priority="14" operator="between">
      <formula>75</formula>
      <formula>75</formula>
    </cfRule>
    <cfRule type="cellIs" dxfId="9" priority="15" operator="between">
      <formula>70</formula>
      <formula>80</formula>
    </cfRule>
    <cfRule type="cellIs" dxfId="8" priority="16" operator="greaterThan">
      <formula>50</formula>
    </cfRule>
    <cfRule type="cellIs" dxfId="7" priority="17" operator="between">
      <formula>70</formula>
      <formula>80</formula>
    </cfRule>
    <cfRule type="cellIs" dxfId="6" priority="18" operator="greaterThan">
      <formula>80</formula>
    </cfRule>
    <cfRule type="cellIs" dxfId="5" priority="19" operator="greaterThan">
      <formula>69</formula>
    </cfRule>
    <cfRule type="cellIs" dxfId="4" priority="20" operator="lessThan">
      <formula>70</formula>
    </cfRule>
  </conditionalFormatting>
  <conditionalFormatting sqref="I2:J12 M2:N12 Q2:R12 U2:V12">
    <cfRule type="containsText" dxfId="3" priority="7" operator="containsText" text="na">
      <formula>NOT(ISERROR(SEARCH("na",I2)))</formula>
    </cfRule>
  </conditionalFormatting>
  <conditionalFormatting sqref="I2:J12 M2:N12 Q2:R12 U2:V12">
    <cfRule type="containsText" dxfId="2" priority="4" operator="containsText" text="na">
      <formula>NOT(ISERROR(SEARCH("na",I2)))</formula>
    </cfRule>
    <cfRule type="cellIs" dxfId="1" priority="5" operator="greaterThan">
      <formula>89</formula>
    </cfRule>
    <cfRule type="containsText" dxfId="0" priority="6" operator="containsText" text="na">
      <formula>NOT(ISERROR(SEARCH("na",I2)))</formula>
    </cfRule>
  </conditionalFormatting>
  <conditionalFormatting sqref="W2:W12">
    <cfRule type="iconSet" priority="1">
      <iconSet>
        <cfvo type="percent" val="0"/>
        <cfvo type="num" val="70"/>
        <cfvo type="num" val="90"/>
      </iconSet>
    </cfRule>
    <cfRule type="iconSet" priority="2">
      <iconSet>
        <cfvo type="percent" val="0"/>
        <cfvo type="percent" val="70"/>
        <cfvo type="percent" val="90"/>
      </iconSet>
    </cfRule>
    <cfRule type="iconSet" priority="3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Hoja1</vt:lpstr>
      <vt:lpstr>Hoja2</vt:lpstr>
      <vt:lpstr>Hoja3</vt:lpstr>
      <vt:lpstr>Hoja4</vt:lpstr>
      <vt:lpstr>Hoja5</vt:lpstr>
      <vt:lpstr>Hoja6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REGALIAS</cp:lastModifiedBy>
  <cp:lastPrinted>2015-01-13T15:32:25Z</cp:lastPrinted>
  <dcterms:created xsi:type="dcterms:W3CDTF">2012-02-10T14:33:52Z</dcterms:created>
  <dcterms:modified xsi:type="dcterms:W3CDTF">2015-01-13T15:34:02Z</dcterms:modified>
</cp:coreProperties>
</file>